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C:\Users\Rathore\Desktop\"/>
    </mc:Choice>
  </mc:AlternateContent>
  <bookViews>
    <workbookView xWindow="0" yWindow="0" windowWidth="20490" windowHeight="8595" tabRatio="714" activeTab="1"/>
  </bookViews>
  <sheets>
    <sheet name="505" sheetId="20" r:id="rId1"/>
    <sheet name="Sol-505" sheetId="21" r:id="rId2"/>
  </sheets>
  <externalReferences>
    <externalReference r:id="rId3"/>
    <externalReference r:id="rId4"/>
    <externalReference r:id="rId5"/>
    <externalReference r:id="rId6"/>
  </externalReferences>
  <definedNames>
    <definedName name="AA10.DedFromUndertaking">'[1]10A'!$G$15:$G$16</definedName>
    <definedName name="AA10.TotalDedUs10Sub">'[1]10A'!$G$17</definedName>
    <definedName name="AccLTCG.Up16Of12To15Of3">[1]CG!$O$296</definedName>
    <definedName name="AccLTCG.Up16Of3To31Of3">[1]CG!$Q$296</definedName>
    <definedName name="AccLTCG.Up16Of9To15Of12">[1]CG!$M$296</definedName>
    <definedName name="AccLTCG.Upto15Of6">[1]CG!$J$296</definedName>
    <definedName name="AccLTCG.Upto15Of9">[1]CG!$K$296</definedName>
    <definedName name="AccLTCGNP.Up16Of12To15Of3">[1]CG!$O$297</definedName>
    <definedName name="AccLTCGNP.Up16Of3To31Of3">[1]CG!$Q$297</definedName>
    <definedName name="AccLTCGNP.Up16Of9To15Of12">[1]CG!$M$297</definedName>
    <definedName name="AccLTCGNP.Upto15Of6">[1]CG!$J$297</definedName>
    <definedName name="AccLTCGNP.Upto15Of9">[1]CG!$K$297</definedName>
    <definedName name="Accnt_Type">[1]DropDownValues!$D$82:$D$85</definedName>
    <definedName name="AccSTCG.Up16Of12To15Of3">[1]CG!$O$293</definedName>
    <definedName name="AccSTCG.Up16Of3To31Of3">[1]CG!$Q$293</definedName>
    <definedName name="AccSTCG.Up16Of9To15Of12">[1]CG!$M$293</definedName>
    <definedName name="AccSTCG.Upto15Of6">[1]CG!$J$293</definedName>
    <definedName name="AccSTCG.Upto15Of9">[1]CG!$K$293</definedName>
    <definedName name="ACCSTCG30.Up16Of12To15Of3">[1]CG!$O$294</definedName>
    <definedName name="ACCSTCG30.Up16Of3To31Of3">[1]CG!$Q$294</definedName>
    <definedName name="ACCSTCG30.Up16Of9To15Of12">[1]CG!$M$294</definedName>
    <definedName name="AccSTCG30.Upto15Of6">[1]CG!$J$294</definedName>
    <definedName name="AccSTCG30.Upto15Of9">[1]CG!$K$294</definedName>
    <definedName name="AccSTCGOTH.Up16Of12To15Of3">[1]CG!$O$295</definedName>
    <definedName name="AccSTCGOTH.Up16Of3To31Of3">[1]CG!$Q$295</definedName>
    <definedName name="AccSTCGOTH.Up16Of9To15Of12">[1]CG!$M$295</definedName>
    <definedName name="AccSTCGOTH.Upto15Of6">[1]CG!$J$295</definedName>
    <definedName name="AccSTCGOTH.Upto15Of9">[1]CG!$K$295</definedName>
    <definedName name="adjstGTI">'[1]80G'!$Q$17</definedName>
    <definedName name="adjtotloss.BusLossOthThanSpecLossCF9">[1]CFL!$F$13</definedName>
    <definedName name="adjtotloss.HPLossCF9">[1]CFL!$E$13</definedName>
    <definedName name="adjtotloss.LossFrmSpecBusCF9">[1]CFL!$G$13</definedName>
    <definedName name="adjtotloss.LossFrmSpecifiedBusCF9">[1]CFL!$H$13</definedName>
    <definedName name="adjtotloss.LTCGLossCF9">[1]CFL!$J$13</definedName>
    <definedName name="adjtotloss.OthSrcLossRaceHorseCF9">[1]CFL!$L$13</definedName>
    <definedName name="adjtotloss.STCGLossCF9">[1]CFL!$I$13</definedName>
    <definedName name="age">'[1]Temporary Values'!$B$17</definedName>
    <definedName name="AMT.AdjustedUnderSec115JC">[1]AMT!$H$8</definedName>
    <definedName name="AMT.DeductClaimSec10AA">[1]AMT!$F$5</definedName>
    <definedName name="AMT.DeductClaimSec35AD">[1]AMT!$F$6</definedName>
    <definedName name="AMT.DeductClaimSec6A">[1]AMT!$F$4</definedName>
    <definedName name="AMT.TaxPayableUnderSec115JC">[1]AMT!$H$9</definedName>
    <definedName name="AMT.Total">[1]AMT!$F$7</definedName>
    <definedName name="AMT.TotalIncItem11">[1]AMT!$H$2</definedName>
    <definedName name="Amt_Condn">[1]AMT!$K$1</definedName>
    <definedName name="AMTC.AmtCreditBalBroughtFwd">[1]AMTC!$G$10</definedName>
    <definedName name="AMTC.AmtCreditBalBroughtFwd1">[1]AMTC!$G$7</definedName>
    <definedName name="AMTC.AmtCreditBalBroughtFwd2">[1]AMTC!$G$8</definedName>
    <definedName name="AMTC.AmtCreditBalBroughtFwd3">[1]AMTC!$G$9</definedName>
    <definedName name="AMTC.AmtCreditFwd">[1]AMTC!$E$10</definedName>
    <definedName name="AMTC.AmtCreditFwd0">[1]AMTC!$E$11</definedName>
    <definedName name="AMTC.AmtCreditFwd1">[1]AMTC!$E$7</definedName>
    <definedName name="AMTC.AmtCreditFwd2">[1]AMTC!$E$8</definedName>
    <definedName name="AMTC.AmtCreditFwd3">[1]AMTC!$E$9</definedName>
    <definedName name="AMTC.AmtCreditSetOfEy">[1]AMTC!$F$10</definedName>
    <definedName name="AMTC.AmtCreditSetOfEy1">[1]AMTC!$F$7</definedName>
    <definedName name="AMTC.AmtCreditSetOfEy2">[1]AMTC!$F$8</definedName>
    <definedName name="AMTC.AmtCreditSetOfEy3">[1]AMTC!$F$9</definedName>
    <definedName name="AMTC.AmtCreditUtilized">[1]AMTC!$H$10</definedName>
    <definedName name="AMTC.AmtCreditUtilized_Total">[1]AMTC!$H$12</definedName>
    <definedName name="AMTC.AmtCreditUtilized1">[1]AMTC!$H$7</definedName>
    <definedName name="AMTC.AmtCreditUtilized2">[1]AMTC!$H$8</definedName>
    <definedName name="AMTC.AmtCreditUtilized3">[1]AMTC!$H$9</definedName>
    <definedName name="AMTC.BalAmtCreditCarryFwd_Total">[1]AMTC!$I$12</definedName>
    <definedName name="AMTC.TaxOthProvisions">[1]AMTC!$J$3</definedName>
    <definedName name="AMTC.TaxSection115JC">[1]AMTC!$J$2</definedName>
    <definedName name="AMTC.TaxSection115JD">[1]AMTC!$I$13</definedName>
    <definedName name="AssYearUnit">[1]DropDownValues!$Z$25:$Z$42</definedName>
    <definedName name="BalTaxPay44AD">'[1]Tax Calculated'!$B$115</definedName>
    <definedName name="BFLAtemp10Sec1121c2">'[1]Temporary Values'!$F$9</definedName>
    <definedName name="BFLAtemp10Sec115AC1">'[1]Temporary Values'!$F$10</definedName>
    <definedName name="BFLAtemp10Sec115ACA1">'[1]Temporary Values'!$F$7</definedName>
    <definedName name="BFLAtemp10Sec115AD3">'[1]Temporary Values'!$F$11</definedName>
    <definedName name="BFLAtemp10Sec115Eb">'[1]Temporary Values'!$F$8</definedName>
    <definedName name="BFLAtemp10SecPro">'[1]Temporary Values'!$F$6</definedName>
    <definedName name="BFLAtemp15Sec111a">'[1]Temporary Values'!$F$4</definedName>
    <definedName name="BFLAtemp15Sec115ad1bii">'[1]Temporary Values'!$F$5</definedName>
    <definedName name="BFLAtemp20Sec112">'[1]Temporary Values'!$F$2</definedName>
    <definedName name="BFLAtemp20Sec11EA">'[1]Temporary Values'!$F$3</definedName>
    <definedName name="busipofincl.BFlossPrevYrUndSameHeadSetoff2">'[1]CYLA - BFLA'!$E$27</definedName>
    <definedName name="busipofincl.BFUnabsorbedDeprSetoff2">'[1]CYLA - BFLA'!$F$27</definedName>
    <definedName name="busipofincl.IncOfCurYrAfterSetOffBFLosses2">'[1]CYLA - BFLA'!$H$27</definedName>
    <definedName name="busipofincl.IncOfCurYrUndHeadFromCYLA2">'[1]CYLA - BFLA'!$D$27</definedName>
    <definedName name="busipofinclspec.BFlossPrevYrUndSameHeadSetoff2a">'[1]CYLA - BFLA'!$E$28</definedName>
    <definedName name="busipofinclspec.IncOfCurYrAfterSetOffBFLosses2a">'[1]CYLA - BFLA'!$H$28</definedName>
    <definedName name="busipofinclspec.IncOfCurYrUndHeadFromCYLA2a">'[1]CYLA - BFLA'!$D$28</definedName>
    <definedName name="busipofinclspecified.BFlossPrevYrUndSameHeadSetoff2b">'[1]CYLA - BFLA'!$E$29</definedName>
    <definedName name="busipofinclspecified.BFUnabsorbedDeprSetoff2b">'[1]CYLA - BFLA'!$F$29</definedName>
    <definedName name="busipofinclspecified.IncOfCurYrAfterSetOffBFLosses2b">'[1]CYLA - BFLA'!$H$29</definedName>
    <definedName name="busipofinclspecified.IncOfCurYrUndHeadFromCYLA2b">'[1]CYLA - BFLA'!$D$29</definedName>
    <definedName name="busprof.HPlossCurYrSetoff">'[1]CYLA - BFLA'!$E$8</definedName>
    <definedName name="busprof.IncOfCurYrUnderThatHead">'[1]CYLA - BFLA'!$D$8</definedName>
    <definedName name="busprof.OthSrcLossNoRaceHorseSetoff">'[1]CYLA - BFLA'!$G$8</definedName>
    <definedName name="busprof0b.HPlossCurYrSetoff0b">'[1]CYLA - BFLA'!$E$10</definedName>
    <definedName name="busprofspec.HPlossCurYrSetoff0a">'[1]CYLA - BFLA'!$E$9</definedName>
    <definedName name="busprofspec.IncOfCurYrUnderThatHead0a">'[1]CYLA - BFLA'!$D$9</definedName>
    <definedName name="busprofspec.OthSrcLossNoRaceHorseSetoff0a">'[1]CYLA - BFLA'!$G$9</definedName>
    <definedName name="busprofspecified.IncOfCurYrUnderThatHead0b">'[1]CYLA - BFLA'!$D$10</definedName>
    <definedName name="busprofspecified.OthSrcLossNoRaceHorseSetoff0b">'[1]CYLA - BFLA'!$G$10</definedName>
    <definedName name="Button1_PL" localSheetId="1">#REF!</definedName>
    <definedName name="Button1_PL">#REF!</definedName>
    <definedName name="C_Eligible">'[1]80G'!$P$2</definedName>
    <definedName name="CD_EligibleAmount">'[1]80G'!$S$2</definedName>
    <definedName name="CDE_EligibleAmount">'[1]80G'!$T$2</definedName>
    <definedName name="CFL.specifiedLoss">[1]CFL!$H$5:$H$11</definedName>
    <definedName name="CFL_XML_Check1">[1]CFL!$D$4:$L$11</definedName>
    <definedName name="CFL_XML_Check2">[1]CFL!$E$12:$L$15</definedName>
    <definedName name="CG_RANGE">[1]CG!$T$4:$T$260</definedName>
    <definedName name="Condn_1">[1]AMT!$M$1</definedName>
    <definedName name="Condn_2">[1]AMT!$O$1</definedName>
    <definedName name="Condn_3">[1]AMT!$Q$1</definedName>
    <definedName name="Condn_4">[1]AMT!$S$1</definedName>
    <definedName name="Condn_5">[1]AMT!$U$1</definedName>
    <definedName name="Condn_6">[1]AMT!$W$1</definedName>
    <definedName name="Country">[1]DropDownValues!$H$10:$H$260</definedName>
    <definedName name="Country_NoIndia">[1]DropDownValues!$J$10:$J$259</definedName>
    <definedName name="currentDate">'[1]Tax Calculated'!$B$12</definedName>
    <definedName name="currentVerDate">'[1]Tax Calculated'!$B$8</definedName>
    <definedName name="cyla.TotBusLoss">'[1]CYLA - BFLA'!$F$4</definedName>
    <definedName name="cyla.TotHPlossCurYr">'[1]CYLA - BFLA'!$E$4</definedName>
    <definedName name="cyla.TotOthSrcLossNoRaceHorse">'[1]CYLA - BFLA'!$G$4</definedName>
    <definedName name="DAOB10.AdditionsGrThan180Days">'[1]DPM - DOA'!$E$29</definedName>
    <definedName name="DAOB10.AdditionsLessThan180Days">'[1]DPM - DOA'!$E$32</definedName>
    <definedName name="DAOB10.CapGainUs50">'[1]DPM - DOA'!$E$41</definedName>
    <definedName name="DAOB10.DepreciationAtFullRate">'[1]DPM - DOA'!$E$35</definedName>
    <definedName name="DAOB10.DepreciationAtHalfRate">'[1]DPM - DOA'!$E$36</definedName>
    <definedName name="DAOB10.FullRateDeprAmt">'[1]DPM - DOA'!$E$31</definedName>
    <definedName name="DAOB10.HalfRateDeprAmt">'[1]DPM - DOA'!$E$34</definedName>
    <definedName name="DAOB10.RATE">'[1]DPM - DOA'!$E$26</definedName>
    <definedName name="DAOB10.RealizationPeriodDuringYear">'[1]DPM - DOA'!$E$33</definedName>
    <definedName name="DAOB10.RealizationTotalPeriod">'[1]DPM - DOA'!$E$30</definedName>
    <definedName name="DAOB10.TotalDepreciation">'[1]DPM - DOA'!$E$39</definedName>
    <definedName name="DAOB10.WDVFirstDay">'[1]DPM - DOA'!$E$28</definedName>
    <definedName name="DAOB100.AdditionsGrThan180Days">'[1]DPM - DOA'!$F$29</definedName>
    <definedName name="DAOB100.AdditionsLessThan180Days">'[1]DPM - DOA'!$F$32</definedName>
    <definedName name="DAOB100.CapGainUs50">'[1]DPM - DOA'!$F$41</definedName>
    <definedName name="DAOB100.DepreciationAtFullRate">'[1]DPM - DOA'!$F$35</definedName>
    <definedName name="DAOB100.DepreciationAtHalfRate">'[1]DPM - DOA'!$F$36</definedName>
    <definedName name="DAOB100.FullRateDeprAmt">'[1]DPM - DOA'!$F$31</definedName>
    <definedName name="DAOB100.HalfRateDeprAmt">'[1]DPM - DOA'!$F$34</definedName>
    <definedName name="DAOB100.RATE">'[1]DPM - DOA'!$F$26</definedName>
    <definedName name="DAOB100.RealizationPeriodDuringYear">'[1]DPM - DOA'!$F$33</definedName>
    <definedName name="DAOB100.RealizationTotalPeriod">'[1]DPM - DOA'!$F$30</definedName>
    <definedName name="DAOB100.TotalDepreciation">'[1]DPM - DOA'!$F$39</definedName>
    <definedName name="DAOB100.WDVFirstDay">'[1]DPM - DOA'!$F$28</definedName>
    <definedName name="DAOB5.AdditionsGrThan180Days">'[1]DPM - DOA'!$D$29</definedName>
    <definedName name="DAOB5.AdditionsLessThan180Days">'[1]DPM - DOA'!$D$32</definedName>
    <definedName name="DAOB5.CapGainUs50">'[1]DPM - DOA'!$D$41</definedName>
    <definedName name="DAOB5.DepreciationAtFullRate">'[1]DPM - DOA'!$D$35</definedName>
    <definedName name="DAOB5.DepreciationAtHalfRate">'[1]DPM - DOA'!$D$36</definedName>
    <definedName name="DAOB5.FullRateDeprAmt">'[1]DPM - DOA'!$D$31</definedName>
    <definedName name="DAOB5.HalfRateDeprAmt">'[1]DPM - DOA'!$D$34</definedName>
    <definedName name="DAOB5.RATE">'[1]DPM - DOA'!$D$26</definedName>
    <definedName name="DAOB5.RealizationPeriodDuringYear">'[1]DPM - DOA'!$D$33</definedName>
    <definedName name="DAOB5.RealizationTotalPeriod">'[1]DPM - DOA'!$D$30</definedName>
    <definedName name="DAOB5.TotalDepreciation">'[1]DPM - DOA'!$D$39</definedName>
    <definedName name="DAOB5.WDVFirstDay">'[1]DPM - DOA'!$D$28</definedName>
    <definedName name="DAOF10.AdditionsGrThan180Days">'[1]DPM - DOA'!$G$29</definedName>
    <definedName name="DAOF10.AdditionsLessThan180Days">'[1]DPM - DOA'!$G$32</definedName>
    <definedName name="DAOF10.CapGainUs50">'[1]DPM - DOA'!$G$41</definedName>
    <definedName name="DAOF10.DepreciationAtFullRate">'[1]DPM - DOA'!$G$35</definedName>
    <definedName name="DAOF10.DepreciationAtHalfRate">'[1]DPM - DOA'!$G$36</definedName>
    <definedName name="DAOF10.FullRateDeprAmt">'[1]DPM - DOA'!$G$31</definedName>
    <definedName name="DAOF10.HalfRateDeprAmt">'[1]DPM - DOA'!$G$34</definedName>
    <definedName name="DAOF10.RATE">'[1]DPM - DOA'!$G$26</definedName>
    <definedName name="DAOF10.RealizationPeriodDuringYear">'[1]DPM - DOA'!$G$33</definedName>
    <definedName name="DAOF10.RealizationTotalPeriod">'[1]DPM - DOA'!$G$30</definedName>
    <definedName name="DAOF10.TotalDepreciation">'[1]DPM - DOA'!$G$39</definedName>
    <definedName name="DAOF10.WDVFirstDay">'[1]DPM - DOA'!$G$28</definedName>
    <definedName name="DAOI25.AdditionsGrThan180Days">'[1]DPM - DOA'!$H$29</definedName>
    <definedName name="DAOI25.AdditionsLessThan180Days">'[1]DPM - DOA'!$H$32</definedName>
    <definedName name="DAOI25.CapGainUs50">'[1]DPM - DOA'!$H$41</definedName>
    <definedName name="DAOI25.DepreciationAtFullRate">'[1]DPM - DOA'!$H$35</definedName>
    <definedName name="DAOI25.DepreciationAtHalfRate">'[1]DPM - DOA'!$H$36</definedName>
    <definedName name="DAOI25.FullRateDeprAmt">'[1]DPM - DOA'!$H$31</definedName>
    <definedName name="DAOI25.HalfRateDeprAmt">'[1]DPM - DOA'!$H$34</definedName>
    <definedName name="DAOI25.RATE">'[1]DPM - DOA'!$H$26</definedName>
    <definedName name="DAOI25.RealizationPeriodDuringYear">'[1]DPM - DOA'!$H$33</definedName>
    <definedName name="DAOI25.RealizationTotalPeriod">'[1]DPM - DOA'!$H$30</definedName>
    <definedName name="DAOI25.TotalDepreciation">'[1]DPM - DOA'!$H$39</definedName>
    <definedName name="DAOI25.WDVFirstDay">'[1]DPM - DOA'!$H$28</definedName>
    <definedName name="DAOS20.AdditionsGrThan180Days">'[1]DPM - DOA'!$I$29</definedName>
    <definedName name="DAOS20.AdditionsLessThan180Days">'[1]DPM - DOA'!$I$32</definedName>
    <definedName name="DAOS20.CapGainUs50">'[1]DPM - DOA'!$I$41</definedName>
    <definedName name="DAOS20.DepreciationAtFullRate">'[1]DPM - DOA'!$I$35</definedName>
    <definedName name="DAOS20.DepreciationAtHalfRate">'[1]DPM - DOA'!$I$36</definedName>
    <definedName name="DAOS20.FullRateDeprAmt">'[1]DPM - DOA'!$I$31</definedName>
    <definedName name="DAOS20.HalfRateDeprAmt">'[1]DPM - DOA'!$I$34</definedName>
    <definedName name="DAOS20.RATE">'[1]DPM - DOA'!$I$26</definedName>
    <definedName name="DAOS20.RealizationPeriodDuringYear">'[1]DPM - DOA'!$I$33</definedName>
    <definedName name="DAOS20.RealizationTotalPeriod">'[1]DPM - DOA'!$I$30</definedName>
    <definedName name="DAOS20.TotalDepreciation">'[1]DPM - DOA'!$I$39</definedName>
    <definedName name="DAOS20.WDVFirstDay">'[1]DPM - DOA'!$I$28</definedName>
    <definedName name="DCG.TotalDepreciation">[1]DEP_DCG!$H$39</definedName>
    <definedName name="DEDN.AmtDeducted">[1]CG!$G$266:$G$273</definedName>
    <definedName name="DEDN.DeductedSecCode">[1]CG!$F$266:$F$273</definedName>
    <definedName name="deductionsSysTotal">'[1]80G'!$Q$16</definedName>
    <definedName name="DelayedNoOfMonths">'[1]Tax Calculated'!$E$13</definedName>
    <definedName name="DEP.TotalDepreciation">[1]DEP_DCG!$H$19</definedName>
    <definedName name="DOA_XML_Check1">'[1]DPM - DOA'!$D$28:$I$42</definedName>
    <definedName name="DPM_XML_Check1">'[1]DPM - DOA'!$D$5:$J$20</definedName>
    <definedName name="DPM100.AdditionsGrThan180Days">'[1]DPM - DOA'!$J$6</definedName>
    <definedName name="DPM100.AdditionsLessThan180Days">'[1]DPM - DOA'!$J$9</definedName>
    <definedName name="DPM100.AddlnDeprDuringYearAdditions">'[1]DPM - DOA'!$J$15</definedName>
    <definedName name="DPM100.AddlnDeprlessthan180days">'[1]DPM - DOA'!$J$16</definedName>
    <definedName name="DPM100.AddlnDeprOnGT180DayAdditions">'[1]DPM - DOA'!$J$14</definedName>
    <definedName name="DPM100.CapGainUs50">'[1]DPM - DOA'!$J$19</definedName>
    <definedName name="DPM100.DepreciationAtFullRate">'[1]DPM - DOA'!$J$12</definedName>
    <definedName name="DPM100.DepreciationAtHalfRate">'[1]DPM - DOA'!$J$13</definedName>
    <definedName name="DPM100.FullRateDeprAmt">'[1]DPM - DOA'!$J$8</definedName>
    <definedName name="DPM100.HalfRateDeprAmt">'[1]DPM - DOA'!$J$11</definedName>
    <definedName name="DPM100.RATE">'[1]DPM - DOA'!$J$3</definedName>
    <definedName name="DPM100.RealizationPeriodDuringYear">'[1]DPM - DOA'!$J$10</definedName>
    <definedName name="DPM100.RealizationTotalPeriod">'[1]DPM - DOA'!$J$7</definedName>
    <definedName name="DPM100.TotalDepreciation">'[1]DPM - DOA'!$J$17</definedName>
    <definedName name="DPM100.WDVFirstDay">'[1]DPM - DOA'!$J$5</definedName>
    <definedName name="DPM15.AdditionsGrThan180Days">'[1]DPM - DOA'!$D$6</definedName>
    <definedName name="DPM15.AdditionsLessThan180Days">'[1]DPM - DOA'!$D$9</definedName>
    <definedName name="DPM15.AddlnDeprDuringYearAdditions">'[1]DPM - DOA'!$D$15</definedName>
    <definedName name="DPM15.AddlnDeprlessthan180days">'[1]DPM - DOA'!$D$16</definedName>
    <definedName name="DPM15.AddlnDeprOnGT180DayAdditions">'[1]DPM - DOA'!$D$14</definedName>
    <definedName name="DPM15.CapGainUs50">'[1]DPM - DOA'!$D$19</definedName>
    <definedName name="DPM15.DepreciationAtFullRate">'[1]DPM - DOA'!$D$12</definedName>
    <definedName name="DPM15.DepreciationAtHalfRate">'[1]DPM - DOA'!$D$13</definedName>
    <definedName name="DPM15.FullRateDeprAmt">'[1]DPM - DOA'!$D$8</definedName>
    <definedName name="DPM15.HalfRateDeprAmt">'[1]DPM - DOA'!$D$11</definedName>
    <definedName name="DPM15.RATE">'[1]DPM - DOA'!$D$3</definedName>
    <definedName name="DPM15.RealizationPeriodDuringYear">'[1]DPM - DOA'!$D$10</definedName>
    <definedName name="DPM15.RealizationTotalPeriod">'[1]DPM - DOA'!$D$7</definedName>
    <definedName name="DPM15.TotalDepreciation">'[1]DPM - DOA'!$D$17</definedName>
    <definedName name="DPM15.WDVFirstDay">'[1]DPM - DOA'!$D$5</definedName>
    <definedName name="DPM30.AdditionsGrThan180Days">'[1]DPM - DOA'!$E$6</definedName>
    <definedName name="DPM30.AdditionsLessThan180Days">'[1]DPM - DOA'!$E$9</definedName>
    <definedName name="DPM30.AddlnDeprDuringYearAdditions">'[1]DPM - DOA'!$E$15</definedName>
    <definedName name="DPM30.AddlnDeprlessthan180days">'[1]DPM - DOA'!$E$16</definedName>
    <definedName name="DPM30.AddlnDeprOnGT180DayAdditions">'[1]DPM - DOA'!$E$14</definedName>
    <definedName name="DPM30.CapGainUs50">'[1]DPM - DOA'!$E$19</definedName>
    <definedName name="DPM30.DepreciationAtFullRate">'[1]DPM - DOA'!$E$12</definedName>
    <definedName name="DPM30.DepreciationAtHalfRate">'[1]DPM - DOA'!$E$13</definedName>
    <definedName name="DPM30.FullRateDeprAmt">'[1]DPM - DOA'!$E$8</definedName>
    <definedName name="DPM30.HalfRateDeprAmt">'[1]DPM - DOA'!$E$11</definedName>
    <definedName name="DPM30.RATE">'[1]DPM - DOA'!$E$3</definedName>
    <definedName name="DPM30.RealizationPeriodDuringYear">'[1]DPM - DOA'!$E$10</definedName>
    <definedName name="DPM30.RealizationTotalPeriod">'[1]DPM - DOA'!$E$7</definedName>
    <definedName name="DPM30.TotalDepreciation">'[1]DPM - DOA'!$E$17</definedName>
    <definedName name="DPM30.WDVFirstDay">'[1]DPM - DOA'!$E$5</definedName>
    <definedName name="DPM40.AdditionsGrThan180Days">'[1]DPM - DOA'!$F$6</definedName>
    <definedName name="DPM40.AdditionsLessThan180Days">'[1]DPM - DOA'!$F$9</definedName>
    <definedName name="DPM40.AddlnDeprDuringYearAdditions">'[1]DPM - DOA'!$F$15</definedName>
    <definedName name="DPM40.AddlnDeprlessthan180days">'[1]DPM - DOA'!$F$16</definedName>
    <definedName name="DPM40.AddlnDeprOnGT180DayAdditions">'[1]DPM - DOA'!$F$14</definedName>
    <definedName name="DPM40.CapGainUs50">'[1]DPM - DOA'!$F$19</definedName>
    <definedName name="DPM40.DepreciationAtFullRate">'[1]DPM - DOA'!$F$12</definedName>
    <definedName name="DPM40.DepreciationAtHalfRate">'[1]DPM - DOA'!$F$13</definedName>
    <definedName name="DPM40.FullRateDeprAmt">'[1]DPM - DOA'!$F$8</definedName>
    <definedName name="DPM40.HalfRateDeprAmt">'[1]DPM - DOA'!$F$11</definedName>
    <definedName name="DPM40.RATE">'[1]DPM - DOA'!$F$3</definedName>
    <definedName name="DPM40.RealizationPeriodDuringYear">'[1]DPM - DOA'!$F$10</definedName>
    <definedName name="DPM40.RealizationTotalPeriod">'[1]DPM - DOA'!$F$7</definedName>
    <definedName name="DPM40.TotalDepreciation">'[1]DPM - DOA'!$F$17</definedName>
    <definedName name="DPM40.WDVFirstDay">'[1]DPM - DOA'!$F$5</definedName>
    <definedName name="DPM50.AdditionsGrThan180Days">'[1]DPM - DOA'!$G$6</definedName>
    <definedName name="DPM50.AdditionsLessThan180Days">'[1]DPM - DOA'!$G$9</definedName>
    <definedName name="DPM50.AddlnDeprDuringYearAdditions">'[1]DPM - DOA'!$G$15</definedName>
    <definedName name="DPM50.AddlnDeprlessthan180days">'[1]DPM - DOA'!$G$16</definedName>
    <definedName name="DPM50.AddlnDeprOnGT180DayAdditions">'[1]DPM - DOA'!$G$14</definedName>
    <definedName name="DPM50.CapGainUs50">'[1]DPM - DOA'!$G$19</definedName>
    <definedName name="DPM50.DepreciationAtFullRate">'[1]DPM - DOA'!$G$12</definedName>
    <definedName name="DPM50.DepreciationAtHalfRate">'[1]DPM - DOA'!$G$13</definedName>
    <definedName name="DPM50.FullRateDeprAmt">'[1]DPM - DOA'!$G$8</definedName>
    <definedName name="DPM50.HalfRateDeprAmt">'[1]DPM - DOA'!$G$11</definedName>
    <definedName name="DPM50.RATE">'[1]DPM - DOA'!$G$3</definedName>
    <definedName name="DPM50.RealizationPeriodDuringYear">'[1]DPM - DOA'!$G$10</definedName>
    <definedName name="DPM50.RealizationTotalPeriod">'[1]DPM - DOA'!$G$7</definedName>
    <definedName name="DPM50.TotalDepreciation">'[1]DPM - DOA'!$G$17</definedName>
    <definedName name="DPM50.WDVFirstDay">'[1]DPM - DOA'!$G$5</definedName>
    <definedName name="DPM60.AdditionsGrThan180Days">'[1]DPM - DOA'!$H$6</definedName>
    <definedName name="DPM60.AdditionsLessThan180Days">'[1]DPM - DOA'!$H$9</definedName>
    <definedName name="DPM60.AddlnDeprDuringYearAdditions">'[1]DPM - DOA'!$H$15</definedName>
    <definedName name="DPM60.AddlnDeprlessthan180days">'[1]DPM - DOA'!$H$16</definedName>
    <definedName name="DPM60.AddlnDeprOnGT180DayAdditions">'[1]DPM - DOA'!$H$14</definedName>
    <definedName name="DPM60.CapGainUs50">'[1]DPM - DOA'!$H$19</definedName>
    <definedName name="DPM60.DepreciationAtFullRate">'[1]DPM - DOA'!$H$12</definedName>
    <definedName name="DPM60.DepreciationAtHalfRate">'[1]DPM - DOA'!$H$13</definedName>
    <definedName name="DPM60.FullRateDeprAmt">'[1]DPM - DOA'!$H$8</definedName>
    <definedName name="DPM60.HalfRateDeprAmt">'[1]DPM - DOA'!$H$11</definedName>
    <definedName name="DPM60.RATE">'[1]DPM - DOA'!$H$3</definedName>
    <definedName name="DPM60.RealizationPeriodDuringYear">'[1]DPM - DOA'!$H$10</definedName>
    <definedName name="DPM60.RealizationTotalPeriod">'[1]DPM - DOA'!$H$7</definedName>
    <definedName name="DPM60.TotalDepreciation">'[1]DPM - DOA'!$H$17</definedName>
    <definedName name="DPM60.WDVFirstDay">'[1]DPM - DOA'!$H$5</definedName>
    <definedName name="DPM80.AdditionsGrThan180Days">'[1]DPM - DOA'!$I$6</definedName>
    <definedName name="DPM80.AdditionsLessThan180Days">'[1]DPM - DOA'!$I$9</definedName>
    <definedName name="DPM80.AddlnDeprDuringYearAdditions">'[1]DPM - DOA'!$I$15</definedName>
    <definedName name="DPM80.AddlnDeprlessthan180days">'[1]DPM - DOA'!$I$16</definedName>
    <definedName name="DPM80.AddlnDeprOnGT180DayAdditions">'[1]DPM - DOA'!$I$14</definedName>
    <definedName name="DPM80.CapGainUs50">'[1]DPM - DOA'!$I$19</definedName>
    <definedName name="DPM80.DepreciationAtFullRate">'[1]DPM - DOA'!$I$12</definedName>
    <definedName name="DPM80.DepreciationAtHalfRate">'[1]DPM - DOA'!$I$13</definedName>
    <definedName name="DPM80.FullRateDeprAmt">'[1]DPM - DOA'!$I$8</definedName>
    <definedName name="DPM80.HalfRateDeprAmt">'[1]DPM - DOA'!$I$11</definedName>
    <definedName name="DPM80.RATE">'[1]DPM - DOA'!$I$3</definedName>
    <definedName name="DPM80.RealizationPeriodDuringYear">'[1]DPM - DOA'!$I$10</definedName>
    <definedName name="DPM80.RealizationTotalPeriod">'[1]DPM - DOA'!$I$7</definedName>
    <definedName name="DPM80.TotalDepreciation">'[1]DPM - DOA'!$I$17</definedName>
    <definedName name="DPM80.WDVFirstDay">'[1]DPM - DOA'!$I$5</definedName>
    <definedName name="Dtaa_1a">[1]OS!$N$33</definedName>
    <definedName name="Dtaa_1b">[1]OS!$N$34</definedName>
    <definedName name="DTAA_Inc" localSheetId="1">'[1]SPI - SI - IF'!#REF!</definedName>
    <definedName name="DTAA_Inc">'[1]SPI - SI - IF'!#REF!</definedName>
    <definedName name="DTAA_Inc_CG">'[1]SPI - SI - IF'!$K$12</definedName>
    <definedName name="DTAA_Inc_OS">'[1]SPI - SI - IF'!$E$17</definedName>
    <definedName name="DTAA_INCOME" localSheetId="1">'[1]SPI - SI - IF'!#REF!</definedName>
    <definedName name="DTAA_INCOME">'[1]SPI - SI - IF'!#REF!</definedName>
    <definedName name="DTAA_INCOME_CG">'[1]SPI - SI - IF'!$L$12</definedName>
    <definedName name="DTAA_INCOME_OS">'[1]SPI - SI - IF'!$F$17</definedName>
    <definedName name="DTAA_TAX" localSheetId="1">'[1]SPI - SI - IF'!#REF!</definedName>
    <definedName name="DTAA_TAX">'[1]SPI - SI - IF'!#REF!</definedName>
    <definedName name="DTAA_TAX_CG">'[1]SPI - SI - IF'!$M$12</definedName>
    <definedName name="DTAA_TAX_OS">'[1]SPI - SI - IF'!$G$17</definedName>
    <definedName name="dtaaInc_2g">'[1]Part B - TI TTI'!$Q$80</definedName>
    <definedName name="dueDate">'[1]Tax Calculated'!$B$7</definedName>
    <definedName name="EI_XML_Check1">[1]EI!$H$2:$H$10</definedName>
    <definedName name="EmpCategory">[1]DropDownValues!$D$53:$D$57</definedName>
    <definedName name="ESR_XML_Check">[1]ESR!$C$3:$D$11</definedName>
    <definedName name="ESRTOT.ExcessAmtOverDebPL">[1]ESR!$E$12</definedName>
    <definedName name="exemption">'[1]Tax Calculated'!$B$33</definedName>
    <definedName name="ExemptionUnder_TI">'[1]Part B - TI TTI'!$Q$40</definedName>
    <definedName name="ExSAT">[1]IT!$T$3</definedName>
    <definedName name="ExSAT1">[1]IT!$X$3</definedName>
    <definedName name="extraInc">'[1]Part B - TI TTI'!$Q$57</definedName>
    <definedName name="FA_A_PeakBal">[1]TR_FA!$L$268:$L$273</definedName>
    <definedName name="FA_C_TotalInv">[1]TR_FA!$H$298:$H$303</definedName>
    <definedName name="filingType">'[1]Tax Calculated'!$B$9</definedName>
    <definedName name="Flag44AB">'[1]Tax Calculated'!$D$6</definedName>
    <definedName name="Flag92E">'[1]Tax Calculated'!$D$7</definedName>
    <definedName name="Flag92EO">'[1]Tax Calculated'!$D$8</definedName>
    <definedName name="FlagSchIFYes">'[1]Tax Calculated'!$D$9</definedName>
    <definedName name="FormulaOfExSAT">[1]IT!$U$5:$U$8</definedName>
    <definedName name="FormulaOfExSAT1">[1]IT!$X$5:$X$8</definedName>
    <definedName name="FormulaOfQ">[1]IT!$S$5:$S$8</definedName>
    <definedName name="FormulaOfSAT">[1]IT!$T$5:$T$8</definedName>
    <definedName name="FSI_newcountrycod">[1]FSI1!$B$37:$B$286</definedName>
    <definedName name="GrpA">[1]Sheet1!$B$8</definedName>
    <definedName name="GrpB">[1]Sheet1!$E$8</definedName>
    <definedName name="GrpC">[1]Sheet1!$F$8</definedName>
    <definedName name="GTI_LIMIT">'[1]VI-A'!$T$1</definedName>
    <definedName name="GTI_LIMIT_PartC">'[1]VI-A'!$V$1</definedName>
    <definedName name="hp.BFlossPrevYrUndSameHeadSetoff1">'[1]CYLA - BFLA'!$E$26</definedName>
    <definedName name="hp.BFUnabsorbedDeprSetoff1">'[1]CYLA - BFLA'!$F$26</definedName>
    <definedName name="hp.BusLossSetoff2">'[1]CYLA - BFLA'!$F$7</definedName>
    <definedName name="hp.IncOfCurYrAfterSetOffBFLosses1">'[1]CYLA - BFLA'!$H$26</definedName>
    <definedName name="hp.IncOfCurYrUnderThatHead2">'[1]CYLA - BFLA'!$D$7</definedName>
    <definedName name="hp.IncOfCurYrUndHeadFromCYLA1">'[1]CYLA - BFLA'!$D$26</definedName>
    <definedName name="hp.OthSrcLossNoRaceHorseSetoff2">'[1]CYLA - BFLA'!$G$7</definedName>
    <definedName name="HP.TotalIncomeChargeableUnHP">'[1]House Property'!$I$57</definedName>
    <definedName name="IA80.DeductProfUs80_IA_4_i">'[1]80_'!$F$5:$F$6</definedName>
    <definedName name="IA80.DeductProfUs80_IA_4_ii">'[1]80_'!$F$9:$F$10</definedName>
    <definedName name="IA80.DeductProfUs80_IA_4_iii">'[1]80_'!$F$13:$F$14</definedName>
    <definedName name="IA80.DeductProfUs80_IA_4_iv">'[1]80_'!$F$17:$F$18</definedName>
    <definedName name="IA80.TotSchedule80_IA">'[1]80_'!$F$20</definedName>
    <definedName name="IB80.DeductBackDisttUs80_IB_5">'[1]80_'!$F$33:$F$34</definedName>
    <definedName name="IB80.DeductBackStatesUs80_IB_4">'[1]80_'!$F$29:$F$30</definedName>
    <definedName name="IB80.DeductColdChainUs80_IB_11">'[1]80_'!$F$53:$F$54</definedName>
    <definedName name="IB80.DeductConvCentUs80_IB_7B">'[1]80_'!$F$41:$F$42</definedName>
    <definedName name="IB80.DeductFoodGrainUs80_IB_11A">'[1]80_'!$F$61:$F$62</definedName>
    <definedName name="IB80.DeductFruitVegUs80_IB_11A">'[1]80_'!$F$57:$F$58</definedName>
    <definedName name="IB80.DeductHospAnyAreaUs80IB_11C">'[1]80_'!$F$69:$F$70</definedName>
    <definedName name="IB80.DeductHousUs80_IB_10">'[1]80_'!$F$49:$F$50</definedName>
    <definedName name="IB80.DeductJKLocUs80_IB_4">'[1]80_'!$F$25:$F$26</definedName>
    <definedName name="IB80.DeductMinOilUs80_IB_9">'[1]80_'!$F$45:$F$46</definedName>
    <definedName name="IB80.DeductMultiplexUs80_IB_7A">'[1]80_'!$F$37:$F$38</definedName>
    <definedName name="IB80.DeductRurHospUs80_IB_11B">'[1]80_'!$F$65:$F$66</definedName>
    <definedName name="IB80.TotSchedule80_IB">'[1]80_'!$F$72</definedName>
    <definedName name="IC80.ArunachalPradesh">'[1]80_'!$F$94:$F$95</definedName>
    <definedName name="IC80.Assam">'[1]80_'!$F$90:$F$91</definedName>
    <definedName name="IC80.DeductInHimachalP">'[1]80_'!$F$81:$F$82</definedName>
    <definedName name="IC80.DeductInSikkim">'[1]80_'!$F$77:$F$78</definedName>
    <definedName name="IC80.DeductInUttaranchal">'[1]80_'!$F$85:$F$86</definedName>
    <definedName name="IC80.Manipur">'[1]80_'!$F$98:$F$99</definedName>
    <definedName name="IC80.Meghalaya">'[1]80_'!$F$106:$F$107</definedName>
    <definedName name="IC80.Mizoram">'[1]80_'!$F$102:$F$103</definedName>
    <definedName name="IC80.Nagaland">'[1]80_'!$F$110:$F$111</definedName>
    <definedName name="IC80.TotDeductInNorthEast">'[1]80_'!$F$117</definedName>
    <definedName name="IC80.TotSchedule80_IC">'[1]80_'!$F$119</definedName>
    <definedName name="IC80.Tripura">'[1]80_'!$F$114:$F$115</definedName>
    <definedName name="ICDS.AccPolicies">[1]ICDS!$D$4</definedName>
    <definedName name="ICDS.BorrowingCosts">[1]ICDS!$D$12</definedName>
    <definedName name="ICDS.ChngRates">[1]ICDS!$D$9</definedName>
    <definedName name="ICDS.ConsContracts">[1]ICDS!$D$6</definedName>
    <definedName name="ICDS.Govgrants">[1]ICDS!$D$10</definedName>
    <definedName name="ICDS.ProvLiability">[1]ICDS!$D$13</definedName>
    <definedName name="ICDS.RevenueRecog">[1]ICDS!$D$7</definedName>
    <definedName name="ICDS.Securities">[1]ICDS!$D$11</definedName>
    <definedName name="ICDS.TangibleFixAssests">[1]ICDS!$D$8</definedName>
    <definedName name="ICDS.Total">[1]ICDS!$D$14</definedName>
    <definedName name="ICDS.Totalb">[2]ICDS!$F$17</definedName>
    <definedName name="ICDS.ValuationInv">[1]ICDS!$D$5</definedName>
    <definedName name="IF.FirmCapBalOn31Mar">'[1]SPI - SI - IF'!$J$58:$J$63</definedName>
    <definedName name="IF.IsLiableToAudit">'[1]SPI - SI - IF'!$F$58:$F$63</definedName>
    <definedName name="IF.ProfitShareAmt">'[1]SPI - SI - IF'!$I$58:$I$63</definedName>
    <definedName name="IHLA.Ei2_StclSetoff15Per">[1]CG!$H$283</definedName>
    <definedName name="IHLA.Ei3_StclSetoff30Per">[1]CG!$I$283</definedName>
    <definedName name="IHLA.Ei4_StclSetoffAppRate">[1]CG!$J$283</definedName>
    <definedName name="IHLA.Ei5_LtclSetOff10Per">[1]CG!$K$283</definedName>
    <definedName name="IHLA.Ei6_LtclSetOff20Per">[1]CG!$M$283</definedName>
    <definedName name="IHLA.Eii1_CurrYearIncome">[1]CG!$G$284</definedName>
    <definedName name="IHLA.Eii3_StclSetoff30Per">[1]CG!$I$284</definedName>
    <definedName name="IHLA.Eii4_StclSetoffAppRate">[1]CG!$J$284</definedName>
    <definedName name="IHLA.Eii7_CurrYrCapGain">[1]CG!$O$284</definedName>
    <definedName name="IHLA.Eiii1_CurrYearIncome">[1]CG!$G$285</definedName>
    <definedName name="IHLA.Eiii2_StclSetoff15Per">[1]CG!$H$285</definedName>
    <definedName name="IHLA.Eiii4_StclSetoffAppRate">[1]CG!$J$285</definedName>
    <definedName name="IHLA.Eiii7_CurrYrCapGain">[1]CG!$O$285</definedName>
    <definedName name="IHLA.Eiv1_CurrYearIncome">[1]CG!$G$286</definedName>
    <definedName name="IHLA.Eiv2_StclSetoff15Per">[1]CG!$H$286</definedName>
    <definedName name="IHLA.Eiv3_StclSetoff30Per">[1]CG!$I$286</definedName>
    <definedName name="IHLA.Eiv7_CurrYrCapGain">[1]CG!$O$286</definedName>
    <definedName name="IHLA.Ev1_CurrYearIncome">[1]CG!$G$287</definedName>
    <definedName name="IHLA.Ev2_StclSetoff15Per">[1]CG!$H$287</definedName>
    <definedName name="IHLA.Ev3_StclSetoff30Per">[1]CG!$I$287</definedName>
    <definedName name="IHLA.Ev4_StclSetoffAppRate">[1]CG!$J$287</definedName>
    <definedName name="IHLA.Ev6_LtclSetOff20Per">[1]CG!$M$287</definedName>
    <definedName name="IHLA.Ev7_CurrYrCapGain">[1]CG!$O$287</definedName>
    <definedName name="IHLA.Evi1_CurrYearIncome">[1]CG!$G$288</definedName>
    <definedName name="IHLA.Evi2_StclSetoff15Per">[1]CG!$H$288</definedName>
    <definedName name="IHLA.Evi3_StclSetoff30Per">[1]CG!$I$288</definedName>
    <definedName name="IHLA.Evi4_StclSetoffAppRate">[1]CG!$J$288</definedName>
    <definedName name="IHLA.Evi5_LtclSetOff10Per">[1]CG!$K$288</definedName>
    <definedName name="IHLA.Evi7_CurrYrCapGain">[1]CG!$O$288</definedName>
    <definedName name="IHLA.Evii2_StclSetoff15Per">[1]CG!$H$289</definedName>
    <definedName name="IHLA.Evii3_StclSetoff30Per">[1]CG!$I$289</definedName>
    <definedName name="IHLA.Evii4_StclSetoffAppRate">[1]CG!$J$289</definedName>
    <definedName name="IHLA.Evii5_LtclSetOff10Per">[1]CG!$K$289</definedName>
    <definedName name="IHLA.Evii6_LtclSetOff20Per">[1]CG!$M$289</definedName>
    <definedName name="IHLA.Eviii2_StclSetoff15Per">[1]CG!$H$290</definedName>
    <definedName name="IHLA.Eviii3_StclSetoff30Per">[1]CG!$I$290</definedName>
    <definedName name="IHLA.Eviii4_StclSetoffAppRate">[1]CG!$J$290</definedName>
    <definedName name="IHLA.Eviii5_LtclSetOff10Per">[1]CG!$K$290</definedName>
    <definedName name="IHLA.Eviii6_LtclSetOff20Per">[1]CG!$M$290</definedName>
    <definedName name="incChargeTaxSplRate111A112_2g">'[1]Part B - TI TTI'!$Q$76</definedName>
    <definedName name="IncomeAftrExemp">'[1]Tax Calculated'!$B$108</definedName>
    <definedName name="interest234C">'[1]Tax Calculated'!$R$185</definedName>
    <definedName name="intsrt234Aprinc">'[1]Tax Calculated'!$B$4</definedName>
    <definedName name="intsrt234AprincTemp">'[1]Tax Calculated'!$B$3</definedName>
    <definedName name="IS44AD">'[1]Tax Calculated'!$E$68</definedName>
    <definedName name="isLiableForAudit">'[1]SPI - SI - IF'!$Q$58:$Q$63</definedName>
    <definedName name="IT.Amt">[1]IT!$F$5:$F$8</definedName>
    <definedName name="IT.AT">[1]IT!$R$24</definedName>
    <definedName name="IT.FormulaOFS">[1]IT!$R$5:$R$8</definedName>
    <definedName name="IT.SAT">[1]IT!$P$24</definedName>
    <definedName name="IT_Sat_1">[1]IT!$T$24</definedName>
    <definedName name="IT_Sat_10">[1]IT!$T$15</definedName>
    <definedName name="IT_Sat_11">[1]IT!$T$14</definedName>
    <definedName name="IT_Sat_12">[1]IT!$T$13</definedName>
    <definedName name="IT_Sat_13">[1]IT!$U$24</definedName>
    <definedName name="IT_Sat_14">[1]IT!$U$23</definedName>
    <definedName name="IT_Sat_15">[1]IT!$U$22</definedName>
    <definedName name="IT_Sat_16">[1]IT!$U$21</definedName>
    <definedName name="IT_Sat_17">[1]IT!$U$20</definedName>
    <definedName name="IT_Sat_18">[1]IT!$U$19</definedName>
    <definedName name="IT_Sat_19">[1]IT!$U$18</definedName>
    <definedName name="IT_Sat_2">[1]IT!$T$23</definedName>
    <definedName name="IT_Sat_20">[1]IT!$U$17</definedName>
    <definedName name="IT_Sat_21">[1]IT!$U$16</definedName>
    <definedName name="IT_Sat_22">[1]IT!$U$15</definedName>
    <definedName name="IT_Sat_23">[1]IT!$U$14</definedName>
    <definedName name="IT_Sat_24">[1]IT!$U$13</definedName>
    <definedName name="IT_Sat_3">[1]IT!$T$22</definedName>
    <definedName name="IT_Sat_4">[1]IT!$T$21</definedName>
    <definedName name="IT_Sat_5">[1]IT!$T$20</definedName>
    <definedName name="IT_Sat_6">[1]IT!$T$19</definedName>
    <definedName name="IT_Sat_7">[1]IT!$T$18</definedName>
    <definedName name="IT_Sat_8">[1]IT!$T$17</definedName>
    <definedName name="IT_Sat_9">[1]IT!$T$16</definedName>
    <definedName name="last_digit_AMT">'[1]Part B - TI TTI'!$S$48</definedName>
    <definedName name="LTCG.B02.54EE_ExemptionAmount">[1]CG!$O$122</definedName>
    <definedName name="LTCG.B02a_FullConsideration">[1]CG!$O$118</definedName>
    <definedName name="LTCG.B02b_NetWorthOfDivision">[1]CG!$O$119</definedName>
    <definedName name="LTCG.B02c_SlumpBalance">[1]CG!$O$120</definedName>
    <definedName name="LTCG.B02d_ExemptionGrandTotal">[1]CG!$O$124</definedName>
    <definedName name="LTCG.B02di_ExemptionAmount">[1]CG!$O$121</definedName>
    <definedName name="LTCG.B02dii_ExemptionAmount">[1]CG!$O$123</definedName>
    <definedName name="LTCG.B02e_CapgainonAssets">[1]CG!$Q$125</definedName>
    <definedName name="LTCG.B1.54EE_ExemptionAmount">[1]CG!$O$110</definedName>
    <definedName name="LTCG.B10_ltcgDTAA">[1]CG!$Q$260</definedName>
    <definedName name="LTCG.B10_StcgAmt">[1]CG!$J$257:$J$258</definedName>
    <definedName name="LTCG.B1ai_FullConsideration">[1]CG!$O$97</definedName>
    <definedName name="LTCG.B1aii_PropertyValuation">[1]CG!$O$98</definedName>
    <definedName name="LTCG.B1aiii_FullConsideration50C">[1]CG!$O$99</definedName>
    <definedName name="LTCG.B1bi_AquisitCost">[1]CG!$O$101</definedName>
    <definedName name="LTCG.B1bii_ImproveCost">[1]CG!$O$102</definedName>
    <definedName name="LTCG.B1biii_ExpOnTrans">[1]CG!$O$103</definedName>
    <definedName name="LTCG.B1biv_TotalDedn">[1]CG!$O$104</definedName>
    <definedName name="LTCG.B1c_BalanceCG">[1]CG!$O$105</definedName>
    <definedName name="LTCG.B1d_ExemptionGrandTotal">[1]CG!$O$115</definedName>
    <definedName name="LTCG.B1di_ExemptionAmount">[1]CG!$O$106</definedName>
    <definedName name="LTCG.B1dii_ExemptionAmount">[1]CG!$O$107</definedName>
    <definedName name="LTCG.B1diii_ExemptionAmount">[1]CG!$O$108</definedName>
    <definedName name="LTCG.B1div_ExemptionAmount">[1]CG!$O$109</definedName>
    <definedName name="LTCG.B1dv_ExemptionAmount">[1]CG!$O$111</definedName>
    <definedName name="LTCG.B1dvi_ExemptionAmount">[1]CG!$O$112</definedName>
    <definedName name="LTCG.B1dvii_ExemptionAmount">[1]CG!$O$113</definedName>
    <definedName name="LTCG.B1dviii_ExemptionAmount">[1]CG!$O$114</definedName>
    <definedName name="LTCG.B1e_CapgainonAssets">[1]CG!$Q$116</definedName>
    <definedName name="LTCG.B2.54EE_ExemptionAmount">[1]CG!$O$135</definedName>
    <definedName name="LTCG.B2a_FullConsideration">[1]CG!$O$127</definedName>
    <definedName name="LTCG.B2biv_TotalDedn">[1]CG!$O$132</definedName>
    <definedName name="LTCG.B2c_BalanceCG">[1]CG!$O$133</definedName>
    <definedName name="LTCG.B2d_ExemptionGrandTotal">[1]CG!$O$137</definedName>
    <definedName name="LTCG.B2di_ExemptionAmount">[1]CG!$O$134</definedName>
    <definedName name="LTCG.B2dii_ExemptionAmount">[1]CG!$O$136</definedName>
    <definedName name="LTCG.B2e_CapgainonAssets">[1]CG!$Q$138</definedName>
    <definedName name="LTCG.B3.54EE_ExemptionAmount">[1]CG!$O$148</definedName>
    <definedName name="LTCG.B3a_FullConsideration">[1]CG!$O$140</definedName>
    <definedName name="LTCG.B3biv_TotalDedn">[1]CG!$O$145</definedName>
    <definedName name="LTCG.B3c_BalanceCG">[1]CG!$O$146</definedName>
    <definedName name="LTCG.B3d_ExemptionGrandTotal">[1]CG!$O$150</definedName>
    <definedName name="LTCG.B3di_ExemptionAmount">[1]CG!$O$147</definedName>
    <definedName name="LTCG.B3dii_ExemptionAmount">[1]CG!$O$149</definedName>
    <definedName name="LTCG.B3e_CapgainonAssets">[1]CG!$Q$151</definedName>
    <definedName name="LTCG.B4.54EE_ExemptionAmount">[1]CG!$O$168</definedName>
    <definedName name="LTCG.B4a_LTCGWithoutBenefit">[1]CG!$O$166</definedName>
    <definedName name="LTCG.B4b_ExemptionGrandTotal">[1]CG!$O$170</definedName>
    <definedName name="LTCG.B4bi_ExemptionAmount">[1]CG!$O$167</definedName>
    <definedName name="LTCG.B4bii_ExemptionAmount">[1]CG!$O$169</definedName>
    <definedName name="LTCG.B4d_LTCGOnListedSecurity">[1]CG!$Q$172</definedName>
    <definedName name="LTCG.B4e_LTCGOnUnlistedSecurity">[1]CG!$Q$173</definedName>
    <definedName name="LTCG.B6b_DednSpecAssetus115">[1]CG!$O$215</definedName>
    <definedName name="LTCG.B6c_BalonSpeciAsset">[1]CG!$Q$216</definedName>
    <definedName name="LTCG.B6e_DednOtherSpecAssetus115">[1]CG!$O$218</definedName>
    <definedName name="LTCG.B6f_BalOtherthanSpecAsset">[1]CG!$Q$219</definedName>
    <definedName name="LTCG.B7.54EE_ExemptionAmount">[1]CG!$O$230</definedName>
    <definedName name="LTCG.B7a_FullConsideration">[1]CG!$O$221</definedName>
    <definedName name="LTCG.B7biv_TotalDedn">[1]CG!$O$226</definedName>
    <definedName name="LTCG.B7c_BalanceCG">[1]CG!$O$227</definedName>
    <definedName name="LTCG.B7d_ExemptionGrandTotal">[1]CG!$O$234</definedName>
    <definedName name="LTCG.B7di_ExemptionAmount">[1]CG!$O$229</definedName>
    <definedName name="LTCG.B7di_ExemptionAmount0">[1]CG!$O$228</definedName>
    <definedName name="LTCG.B7dii_ExemptionAmount">[1]CG!$O$231</definedName>
    <definedName name="LTCG.B7diii_ExemptionAmount">[1]CG!$O$232</definedName>
    <definedName name="LTCG.B7div_ExemptionAmount">[1]CG!$O$233</definedName>
    <definedName name="LTCG.B7e_CapgainonAssets">[1]CG!$Q$235</definedName>
    <definedName name="LTCG.B8_ExemptionGrandTotal">[1]CG!$Q$245</definedName>
    <definedName name="LTCG.B9_AmountDeemedOth">[1]CG!$O$253</definedName>
    <definedName name="LTCG.B9_AmtDeemed">[1]CG!$Q$254</definedName>
    <definedName name="LTCG.B9_AmtNotUsed_1">[1]CG!$J$250:$J$250</definedName>
    <definedName name="LTCG.B9_AmtNotUsed_2">[1]CG!$J$251</definedName>
    <definedName name="LTCG.B9_TotalLTCG">[1]CG!$Q$261</definedName>
    <definedName name="LTCG.Bi5.54EE_ExemptionAmount">[1]CG!$O$183</definedName>
    <definedName name="LTCG.Bi5di_ExemptionAmount">[1]CG!$O$182</definedName>
    <definedName name="LTCG.Bi5dii_ExemptionAmount">[1]CG!$O$184</definedName>
    <definedName name="LTCG.Bi5e_CapgainonAssets">[1]CG!$Q$186</definedName>
    <definedName name="LTCG.Bii3.54EE_ExemptionAmount">[1]CG!$O$161</definedName>
    <definedName name="LTCG.Bii3a_FullConsideration">[1]CG!$O$153</definedName>
    <definedName name="LTCG.Bii3biv_TotalDedn">[1]CG!$O$158</definedName>
    <definedName name="LTCG.Bii3c_BalanceCG">[1]CG!$O$159</definedName>
    <definedName name="LTCG.Bii3d_ExemptionGrandTotal">[1]CG!$O$163</definedName>
    <definedName name="LTCG.Bii3di_ExemptionAmount">[1]CG!$O$160</definedName>
    <definedName name="LTCG.Bii3dii_ExemptionAmount">[1]CG!$O$162</definedName>
    <definedName name="LTCG.Bii3e_CapgainonAssets">[1]CG!$Q$164</definedName>
    <definedName name="LTCG.Bii5.54EE_ExemptionAmount">[1]CG!$O$196</definedName>
    <definedName name="LTCG.Bii5di_ExemptionAmount">[1]CG!$O$195</definedName>
    <definedName name="LTCG.Bii5dii_ExemptionAmount">[1]CG!$O$197</definedName>
    <definedName name="LTCG.Bii5e_CapgainonAssets">[1]CG!$Q$199</definedName>
    <definedName name="LTCG.Biii5.54EE_ExemptionAmount">[1]CG!$O$209</definedName>
    <definedName name="LTCG.Biii5di_ExemptionAmount">[1]CG!$O$208</definedName>
    <definedName name="LTCG.Biii5dii_ExemptionAmount">[1]CG!$O$210</definedName>
    <definedName name="LTCG.Biii5e_CapgainonAssets">[1]CG!$Q$212</definedName>
    <definedName name="ltcg.BusLossSetoff2">'[1]CYLA - BFLA'!$F$14</definedName>
    <definedName name="ltcg.BusLossSetoff2a">'[1]CYLA - BFLA'!$F$15</definedName>
    <definedName name="ltcg.HPlossCurYrSetoff2">'[1]CYLA - BFLA'!$E$14</definedName>
    <definedName name="ltcg.HPlossCurYrSetoff2a">'[1]CYLA - BFLA'!$E$15</definedName>
    <definedName name="ltcg.IncOfCurYrUnderThatHead2">'[1]CYLA - BFLA'!$D$14</definedName>
    <definedName name="ltcg.IncOfCurYrUnderThatHead2a">'[1]CYLA - BFLA'!$D$15</definedName>
    <definedName name="ltcg.IncOfCurYrUndHeadFromCYLA4">'[1]CYLA - BFLA'!$D$33</definedName>
    <definedName name="ltcg.IncOfCurYrUndHeadFromCYLA4a">'[1]CYLA - BFLA'!$D$34</definedName>
    <definedName name="ltcg.OthSrcLossNoRaceHorseSetoff2">'[1]CYLA - BFLA'!$G$14</definedName>
    <definedName name="ltcg.OthSrcLossNoRaceHorseSetoff2a">'[1]CYLA - BFLA'!$G$15</definedName>
    <definedName name="LTCG_DropDown">[1]DropDownValues!$AW$13:$AW$26</definedName>
    <definedName name="LTCG_DTAA_B1e">[1]CG!$Y$257</definedName>
    <definedName name="LTCG_DTAA_B2e">[1]CG!$AA$257</definedName>
    <definedName name="LTCG_DTAA_B3e">[1]CG!$AC$257</definedName>
    <definedName name="LTCG_DTAA_B4ie">[1]CG!$AE$257</definedName>
    <definedName name="LTCG_DTAA_B4iie">[1]CG!$AG$257</definedName>
    <definedName name="LTCG_DTAA_B5d">[1]CG!$AI$257</definedName>
    <definedName name="LTCG_DTAA_B5e">[1]CG!$Y$258</definedName>
    <definedName name="LTCG_DTAA_B6ie">[1]CG!$AA$258</definedName>
    <definedName name="LTCG_DTAA_B6iie">[1]CG!$AC$258</definedName>
    <definedName name="LTCG_DTAA_B6iiie">[1]CG!$AE$258</definedName>
    <definedName name="LTCG_DTAA_B7c">[1]CG!$AG$258</definedName>
    <definedName name="LTCG_DTAA_B7f">[1]CG!$AI$258</definedName>
    <definedName name="LTCG_DTAA_B8e">[1]CG!$AK$257</definedName>
    <definedName name="LTCG_DTAA_B9">[1]CG!$AK$258</definedName>
    <definedName name="LTCG_SectionCodes">[1]CG!$V$96:$V$109</definedName>
    <definedName name="LTCG_SectionValues">[1]CG!$W$96:$W$109</definedName>
    <definedName name="marginal_Relief">'[1]Part B - TI TTI'!$Q$62</definedName>
    <definedName name="MarginalRelief">'[1]Tax Calculated'!$B$99</definedName>
    <definedName name="matchedSAT">'[1]Tax Calculated'!$D$3</definedName>
    <definedName name="Method_of_Acct">[1]DropDownValues!$O$86:$O$87</definedName>
    <definedName name="Nature_Amt" localSheetId="1">#REF!</definedName>
    <definedName name="Nature_Amt">#REF!</definedName>
    <definedName name="Nature_Amt2" localSheetId="1">#REF!</definedName>
    <definedName name="Nature_Amt2">#REF!</definedName>
    <definedName name="Nature_Amt3" localSheetId="1">#REF!</definedName>
    <definedName name="Nature_Amt3">#REF!</definedName>
    <definedName name="Nature_Name" localSheetId="1">#REF!</definedName>
    <definedName name="Nature_Name">#REF!</definedName>
    <definedName name="Nature_Name2" localSheetId="1">#REF!</definedName>
    <definedName name="Nature_Name2">#REF!</definedName>
    <definedName name="Nature_Name3" localSheetId="1">#REF!</definedName>
    <definedName name="Nature_Name3">#REF!</definedName>
    <definedName name="Nature_of_Business">[1]DropDownValues!$O$5:$O$80</definedName>
    <definedName name="newbasicPB4">[3]Sheet1!$T$4:$T$37</definedName>
    <definedName name="NoAccount_PL" localSheetId="1">#REF!</definedName>
    <definedName name="NoAccount_PL">#REF!</definedName>
    <definedName name="NOB">[2]DropDownValues!$CA$3:$CA$10</definedName>
    <definedName name="NOB.Code">'[1]Nature Of Business'!$C$3:$C$5</definedName>
    <definedName name="NOB44AD">[2]DropDownValues!$CB$3:$CB$312</definedName>
    <definedName name="NOB44ADA">[2]DropDownValues!$CD$3:$CD$39</definedName>
    <definedName name="normalBalIncm">'[1]Tax Calculated'!$B$100</definedName>
    <definedName name="oldbasicPB4">[3]Sheet1!$S$4:$S$37</definedName>
    <definedName name="OriginalRevised">[1]DropDownValues!$D$99:$D$101</definedName>
    <definedName name="Os.1a">[1]OS!$R$8</definedName>
    <definedName name="Os.1b">[1]OS!$R$16</definedName>
    <definedName name="os.Amount_income">[1]OS!$J$41:$J$44</definedName>
    <definedName name="os.BalanceNoRaceHorse">[1]OS!$J$53</definedName>
    <definedName name="os.BalanceOwnRaceHorse">[1]OS!$J$58</definedName>
    <definedName name="os.check">[1]OS!$Q$17:$Q$20</definedName>
    <definedName name="os.DeductSec57">[1]OS!$H$57</definedName>
    <definedName name="os.DeemedIncome">[1]OS!$H$36</definedName>
    <definedName name="os.Depreciation">[1]OS!$H$51</definedName>
    <definedName name="os.DividendGross">[1]OS!$H$3</definedName>
    <definedName name="os.DividendIncome">[1]OS!$H$35</definedName>
    <definedName name="os.DTAA_Amt">[1]OS!$H$46</definedName>
    <definedName name="os.DTAA_AmtChk">[1]OS!$N$41:$N$44</definedName>
    <definedName name="os.DTAAcheck">[1]OS!$M$41:$M$44</definedName>
    <definedName name="os.Expenses">[1]OS!$H$50</definedName>
    <definedName name="os.GrossAmtChargblNormalRate">[1]OS!$H$48</definedName>
    <definedName name="os.IncomeChargeable115BBF">[1]OS!$H$37</definedName>
    <definedName name="os.InterestGross">[1]OS!$H$4</definedName>
    <definedName name="os.OtherSections">[1]OS!$H$24:$H$25</definedName>
    <definedName name="os.OthersGross">[1]OS!$H$28</definedName>
    <definedName name="os.Receipts">[1]OS!$H$56</definedName>
    <definedName name="os.SecXIIOth">[1]OS!$H$38</definedName>
    <definedName name="os.SourceAmount">[1]OS!$H$17:$H$20</definedName>
    <definedName name="os.Total115BE">[1]OS!$H$15</definedName>
    <definedName name="os.TotalOSGross">[1]OS!$J$32</definedName>
    <definedName name="os.TotalOSGrossChargblSplRate">[1]OS!$H$47</definedName>
    <definedName name="os.TotDeductions">[1]OS!$H$52</definedName>
    <definedName name="os.TotOthSrcNoRaceHorse">[1]OS!$J$54</definedName>
    <definedName name="os.WinLottRacePuzz">[1]OS!$H$8</definedName>
    <definedName name="os.WinningFrmLotteries">[1]OS!$H$34</definedName>
    <definedName name="OS_DTAA_Drpdown">[1]DropDownValues!$AB$12:$AB$28</definedName>
    <definedName name="othSecinclnlhrs.BusLossSetoff3">'[1]CYLA - BFLA'!$F$16</definedName>
    <definedName name="othSecinclnlhrs.HPlossCurYrSetoff3">'[1]CYLA - BFLA'!$E$16</definedName>
    <definedName name="othSecinclnlhrs.IncOfCurYrUnderThatHead3">'[1]CYLA - BFLA'!$D$16</definedName>
    <definedName name="othsrcincl.BFUnabsorbedDeprSetoff5">'[1]CYLA - BFLA'!$F$35</definedName>
    <definedName name="othsrcincl.IncOfCurYrAfterSetOffBFLosses5">'[1]CYLA - BFLA'!$H$35</definedName>
    <definedName name="othsrcincl.IncOfCurYrUndHeadFromCYLA5">'[1]CYLA - BFLA'!$D$35</definedName>
    <definedName name="Pan">'[1]Tax Calculated'!$B$24</definedName>
    <definedName name="Per10080G.DonationAmt">'[1]80G'!$I$4:$I$7</definedName>
    <definedName name="Per10080G.EligibleAmt">'[1]80G'!$J$4:$J$7</definedName>
    <definedName name="Per10080G.TotDon100Percent">'[1]80G'!$I$9</definedName>
    <definedName name="Per10080G.TotElig100Percent">'[1]80G'!$J$9</definedName>
    <definedName name="Per5080G.DonationAmt">'[1]80G'!$I$38:$I$41</definedName>
    <definedName name="Per5080G.EligibleAmt">'[1]80G'!$J$38:$J$41</definedName>
    <definedName name="Per5080G.TotalEligibleDonationsUs80G">'[1]80G'!$J$48</definedName>
    <definedName name="Per5080G.TotDon100Percent">'[1]80G'!$I$43</definedName>
    <definedName name="Per5080G.TotElig100Percent">'[1]80G'!$J$43</definedName>
    <definedName name="PerNO5080G.DonationAmt">'[1]80G'!$I$15:$I$18</definedName>
    <definedName name="PerNO5080G.EligibleAmt">'[1]80G'!$J$15:$J$18</definedName>
    <definedName name="PerNO5080G.TotDon100Percent">'[1]80G'!$I$20</definedName>
    <definedName name="PerNO5080G.TotElig100Percent">'[1]80G'!$J$20</definedName>
    <definedName name="PerYES10080G.DonationAmt">'[1]80G'!$I$27:$I$30</definedName>
    <definedName name="PerYES10080G.EligibleAmt">'[1]80G'!$J$27:$J$30</definedName>
    <definedName name="PerYES10080G.TotDon100Percent">'[1]80G'!$I$32</definedName>
    <definedName name="PerYES10080G.TotElig100Percent">'[1]80G'!$J$32</definedName>
    <definedName name="PL.Advertisement" localSheetId="1">#REF!</definedName>
    <definedName name="PL.Advertisement">#REF!</definedName>
    <definedName name="PL.Amount_a" localSheetId="1">#REF!</definedName>
    <definedName name="PL.Amount_a">#REF!</definedName>
    <definedName name="PL.Amount_b" localSheetId="1">#REF!</definedName>
    <definedName name="PL.Amount_b">#REF!</definedName>
    <definedName name="PL.Amount_c" localSheetId="1">#REF!</definedName>
    <definedName name="PL.Amount_c">#REF!</definedName>
    <definedName name="PL.Amount_d" localSheetId="1">#REF!</definedName>
    <definedName name="PL.Amount_d">#REF!</definedName>
    <definedName name="PL.AmtAvlAppr" localSheetId="1">#REF!</definedName>
    <definedName name="PL.AmtAvlAppr">#REF!</definedName>
    <definedName name="PL.AmtPaidToNonRes" localSheetId="1">#REF!</definedName>
    <definedName name="PL.AmtPaidToNonRes">#REF!</definedName>
    <definedName name="PL.AnyCompPaidToNonRes" localSheetId="1">#REF!</definedName>
    <definedName name="PL.AnyCompPaidToNonRes">#REF!</definedName>
    <definedName name="PL.AuditFee" localSheetId="1">#REF!</definedName>
    <definedName name="PL.AuditFee">#REF!</definedName>
    <definedName name="PL.BadDebt" localSheetId="1">#REF!</definedName>
    <definedName name="PL.BadDebt">#REF!</definedName>
    <definedName name="PL.BalBFPrevYr" localSheetId="1">#REF!</definedName>
    <definedName name="PL.BalBFPrevYr">#REF!</definedName>
    <definedName name="PL.Bonus" localSheetId="1">#REF!</definedName>
    <definedName name="PL.Bonus">#REF!</definedName>
    <definedName name="PL.BusinessReceipts" localSheetId="1">#REF!</definedName>
    <definedName name="PL.BusinessReceipts">#REF!</definedName>
    <definedName name="PL.ClubExp" localSheetId="1">#REF!</definedName>
    <definedName name="PL.ClubExp">#REF!</definedName>
    <definedName name="PL.Comissions" localSheetId="1">#REF!</definedName>
    <definedName name="PL.Comissions">#REF!</definedName>
    <definedName name="PL.CommissionExpdr" localSheetId="1">#REF!</definedName>
    <definedName name="PL.CommissionExpdr">#REF!</definedName>
    <definedName name="PL.Conference" localSheetId="1">#REF!</definedName>
    <definedName name="PL.Conference">#REF!</definedName>
    <definedName name="PL.ConsumptionOfStores" localSheetId="1">#REF!</definedName>
    <definedName name="PL.ConsumptionOfStores">#REF!</definedName>
    <definedName name="PL.ContToGratFund" localSheetId="1">#REF!</definedName>
    <definedName name="PL.ContToGratFund">#REF!</definedName>
    <definedName name="PL.ContToOthFund" localSheetId="1">#REF!</definedName>
    <definedName name="PL.ContToOthFund">#REF!</definedName>
    <definedName name="PL.ContToPF" localSheetId="1">#REF!</definedName>
    <definedName name="PL.ContToPF">#REF!</definedName>
    <definedName name="PL.ContToSuperAnnFund" localSheetId="1">#REF!</definedName>
    <definedName name="PL.ContToSuperAnnFund">#REF!</definedName>
    <definedName name="PL.ConveyanceExp" localSheetId="1">#REF!</definedName>
    <definedName name="PL.ConveyanceExp">#REF!</definedName>
    <definedName name="PL.DepreciationAmort" localSheetId="1">#REF!</definedName>
    <definedName name="PL.DepreciationAmort">#REF!</definedName>
    <definedName name="PL.Dividends" localSheetId="1">#REF!</definedName>
    <definedName name="PL.Dividends">#REF!</definedName>
    <definedName name="PL.Donation" localSheetId="1">#REF!</definedName>
    <definedName name="PL.Donation">#REF!</definedName>
    <definedName name="PL.Entertainment" localSheetId="1">#REF!</definedName>
    <definedName name="PL.Entertainment">#REF!</definedName>
    <definedName name="PL.Expenses" localSheetId="1">#REF!</definedName>
    <definedName name="PL.Expenses">#REF!</definedName>
    <definedName name="PL.Expenses_ii" localSheetId="1">#REF!</definedName>
    <definedName name="PL.Expenses_ii">#REF!</definedName>
    <definedName name="PL.FestivalCelebExp" localSheetId="1">#REF!</definedName>
    <definedName name="PL.FestivalCelebExp">#REF!</definedName>
    <definedName name="PL.ForeignTravelExp" localSheetId="1">#REF!</definedName>
    <definedName name="PL.ForeignTravelExp">#REF!</definedName>
    <definedName name="PL.Freight" localSheetId="1">#REF!</definedName>
    <definedName name="PL.Freight">#REF!</definedName>
    <definedName name="PL.Gift" localSheetId="1">#REF!</definedName>
    <definedName name="PL.Gift">#REF!</definedName>
    <definedName name="PL.GrossProfit" localSheetId="1">#REF!</definedName>
    <definedName name="PL.GrossProfit">#REF!</definedName>
    <definedName name="PL.GrossProfit_ii" localSheetId="1">#REF!</definedName>
    <definedName name="PL.GrossProfit_ii">#REF!</definedName>
    <definedName name="PL.GrossReceipt" localSheetId="1">#REF!</definedName>
    <definedName name="PL.GrossReceipt">#REF!</definedName>
    <definedName name="PL.GrossReceipt_ii" localSheetId="1">#REF!</definedName>
    <definedName name="PL.GrossReceipt_ii">#REF!</definedName>
    <definedName name="PL.GrossReceipts" localSheetId="1">#REF!</definedName>
    <definedName name="PL.GrossReceipts">#REF!</definedName>
    <definedName name="PL.GuestHouseExp" localSheetId="1">#REF!</definedName>
    <definedName name="PL.GuestHouseExp">#REF!</definedName>
    <definedName name="PL.Hospitality" localSheetId="1">#REF!</definedName>
    <definedName name="PL.Hospitality">#REF!</definedName>
    <definedName name="PL.HotelBoardLodge" localSheetId="1">#REF!</definedName>
    <definedName name="PL.HotelBoardLodge">#REF!</definedName>
    <definedName name="PL.InterestExpdr" localSheetId="1">#REF!</definedName>
    <definedName name="PL.InterestExpdr">#REF!</definedName>
    <definedName name="PL.InterestInc" localSheetId="1">#REF!</definedName>
    <definedName name="PL.InterestInc">#REF!</definedName>
    <definedName name="PL.KeyManInsur" localSheetId="1">#REF!</definedName>
    <definedName name="PL.KeyManInsur">#REF!</definedName>
    <definedName name="PL.LeaveEncash" localSheetId="1">#REF!</definedName>
    <definedName name="PL.LeaveEncash">#REF!</definedName>
    <definedName name="PL.LeaveTravelBenft" localSheetId="1">#REF!</definedName>
    <definedName name="PL.LeaveTravelBenft">#REF!</definedName>
    <definedName name="PL.LifeInsur" localSheetId="1">#REF!</definedName>
    <definedName name="PL.LifeInsur">#REF!</definedName>
    <definedName name="PL.MedExpReimb" localSheetId="1">#REF!</definedName>
    <definedName name="PL.MedExpReimb">#REF!</definedName>
    <definedName name="PL.MedInsur" localSheetId="1">#REF!</definedName>
    <definedName name="PL.MedInsur">#REF!</definedName>
    <definedName name="PL.MiscOthIncome" localSheetId="1">#REF!</definedName>
    <definedName name="PL.MiscOthIncome">#REF!</definedName>
    <definedName name="PL.NatureOfIncome_a" localSheetId="1">#REF!</definedName>
    <definedName name="PL.NatureOfIncome_a">#REF!</definedName>
    <definedName name="PL.NatureOfIncome_b" localSheetId="1">#REF!</definedName>
    <definedName name="PL.NatureOfIncome_b">#REF!</definedName>
    <definedName name="PL.NatureOfIncome_c" localSheetId="1">#REF!</definedName>
    <definedName name="PL.NatureOfIncome_c">#REF!</definedName>
    <definedName name="PL.NatureOfIncome_d" localSheetId="1">#REF!</definedName>
    <definedName name="PL.NatureOfIncome_d">#REF!</definedName>
    <definedName name="PL.NetProfit" localSheetId="1">#REF!</definedName>
    <definedName name="PL.NetProfit">#REF!</definedName>
    <definedName name="PL.NetProfit_ii" localSheetId="1">#REF!</definedName>
    <definedName name="PL.NetProfit_ii">#REF!</definedName>
    <definedName name="PL.OpeningStock" localSheetId="1">#REF!</definedName>
    <definedName name="PL.OpeningStock">#REF!</definedName>
    <definedName name="PL.OperatingRevenueAmt_a" localSheetId="1">#REF!</definedName>
    <definedName name="PL.OperatingRevenueAmt_a">#REF!</definedName>
    <definedName name="PL.OperatingRevenueAmt_b" localSheetId="1">#REF!</definedName>
    <definedName name="PL.OperatingRevenueAmt_b">#REF!</definedName>
    <definedName name="PL.OperatingRevenueAmt_c" localSheetId="1">#REF!</definedName>
    <definedName name="PL.OperatingRevenueAmt_c">#REF!</definedName>
    <definedName name="PL.OperatingRevenueAmt_d" localSheetId="1">#REF!</definedName>
    <definedName name="PL.OperatingRevenueAmt_d">#REF!</definedName>
    <definedName name="PL.OperatingRevenueName_a" localSheetId="1">#REF!</definedName>
    <definedName name="PL.OperatingRevenueName_a">#REF!</definedName>
    <definedName name="PL.OperatingRevenueName_b" localSheetId="1">#REF!</definedName>
    <definedName name="PL.OperatingRevenueName_b">#REF!</definedName>
    <definedName name="PL.OperatingRevenueName_c" localSheetId="1">#REF!</definedName>
    <definedName name="PL.OperatingRevenueName_c">#REF!</definedName>
    <definedName name="PL.OperatingRevenueName_d" localSheetId="1">#REF!</definedName>
    <definedName name="PL.OperatingRevenueName_d">#REF!</definedName>
    <definedName name="PL.OperatingRevenueTotAmt" localSheetId="1">#REF!</definedName>
    <definedName name="PL.OperatingRevenueTotAmt">#REF!</definedName>
    <definedName name="PL.OthEmpBenftExpdr" localSheetId="1">#REF!</definedName>
    <definedName name="PL.OthEmpBenftExpdr">#REF!</definedName>
    <definedName name="PL.OtherExpenses" localSheetId="1">#REF!</definedName>
    <definedName name="PL.OtherExpenses">#REF!</definedName>
    <definedName name="PL.OthersAmtLt1Lakh" localSheetId="1">#REF!</definedName>
    <definedName name="PL.OthersAmtLt1Lakh">#REF!</definedName>
    <definedName name="PL.OthersWherePANNotAvlble" localSheetId="1">#REF!</definedName>
    <definedName name="PL.OthersWherePANNotAvlble">#REF!</definedName>
    <definedName name="PL.OthInsur" localSheetId="1">#REF!</definedName>
    <definedName name="PL.OthInsur">#REF!</definedName>
    <definedName name="PL.OthProvisionsExpdr" localSheetId="1">#REF!</definedName>
    <definedName name="PL.OthProvisionsExpdr">#REF!</definedName>
    <definedName name="PL.PartnerAccBalTrf" localSheetId="1">#REF!</definedName>
    <definedName name="PL.PartnerAccBalTrf">#REF!</definedName>
    <definedName name="PL.PBIDTA" localSheetId="1">#REF!</definedName>
    <definedName name="PL.PBIDTA">#REF!</definedName>
    <definedName name="PL.PBT" localSheetId="1">#REF!</definedName>
    <definedName name="PL.PBT">#REF!</definedName>
    <definedName name="PL.PowerFuel" localSheetId="1">#REF!</definedName>
    <definedName name="PL.PowerFuel">#REF!</definedName>
    <definedName name="PL.ProfitAfterTax" localSheetId="1">#REF!</definedName>
    <definedName name="PL.ProfitAfterTax">#REF!</definedName>
    <definedName name="PL.ProfitOnAgriIncome" localSheetId="1">#REF!</definedName>
    <definedName name="PL.ProfitOnAgriIncome">#REF!</definedName>
    <definedName name="PL.ProfitOnCurrFluct" localSheetId="1">#REF!</definedName>
    <definedName name="PL.ProfitOnCurrFluct">#REF!</definedName>
    <definedName name="PL.ProfitOnInvChrSTT" localSheetId="1">#REF!</definedName>
    <definedName name="PL.ProfitOnInvChrSTT">#REF!</definedName>
    <definedName name="PL.ProfitOnOthInv" localSheetId="1">#REF!</definedName>
    <definedName name="PL.ProfitOnOthInv">#REF!</definedName>
    <definedName name="PL.ProfitOnSaleFixedAsset" localSheetId="1">#REF!</definedName>
    <definedName name="PL.ProfitOnSaleFixedAsset">#REF!</definedName>
    <definedName name="PL.ProvDefTax" localSheetId="1">#REF!</definedName>
    <definedName name="PL.ProvDefTax">#REF!</definedName>
    <definedName name="PL.ProvForBadDoubtDebt" localSheetId="1">#REF!</definedName>
    <definedName name="PL.ProvForBadDoubtDebt">#REF!</definedName>
    <definedName name="PL.ProvForCurrTax" localSheetId="1">#REF!</definedName>
    <definedName name="PL.ProvForCurrTax">#REF!</definedName>
    <definedName name="PL.Purchases" localSheetId="1">#REF!</definedName>
    <definedName name="PL.Purchases">#REF!</definedName>
    <definedName name="PL.RentExpdr" localSheetId="1">#REF!</definedName>
    <definedName name="PL.RentExpdr">#REF!</definedName>
    <definedName name="PL.RentInc" localSheetId="1">#REF!</definedName>
    <definedName name="PL.RentInc">#REF!</definedName>
    <definedName name="PL.RepairMach" localSheetId="1">#REF!</definedName>
    <definedName name="PL.RepairMach">#REF!</definedName>
    <definedName name="PL.RepairsBldg" localSheetId="1">#REF!</definedName>
    <definedName name="PL.RepairsBldg">#REF!</definedName>
    <definedName name="PL.SaleOfGoods" localSheetId="1">#REF!</definedName>
    <definedName name="PL.SaleOfGoods">#REF!</definedName>
    <definedName name="PL.SaleOfServices" localSheetId="1">#REF!</definedName>
    <definedName name="PL.SaleOfServices">#REF!</definedName>
    <definedName name="PL.SalePromoExp" localSheetId="1">#REF!</definedName>
    <definedName name="PL.SalePromoExp">#REF!</definedName>
    <definedName name="PL.SalsWages" localSheetId="1">#REF!</definedName>
    <definedName name="PL.SalsWages">#REF!</definedName>
    <definedName name="PL.Scholarship" localSheetId="1">#REF!</definedName>
    <definedName name="PL.Scholarship">#REF!</definedName>
    <definedName name="PL.StaffWelfareExp" localSheetId="1">#REF!</definedName>
    <definedName name="PL.StaffWelfareExp">#REF!</definedName>
    <definedName name="PL.TelephoneExp" localSheetId="1">#REF!</definedName>
    <definedName name="PL.TelephoneExp">#REF!</definedName>
    <definedName name="PL.TotalNAC" localSheetId="1">#REF!</definedName>
    <definedName name="PL.TotalNAC">#REF!</definedName>
    <definedName name="PL.TotCreditsToPL" localSheetId="1">#REF!</definedName>
    <definedName name="PL.TotCreditsToPL">#REF!</definedName>
    <definedName name="PL.TotEmployeeComp" localSheetId="1">#REF!</definedName>
    <definedName name="PL.TotEmployeeComp">#REF!</definedName>
    <definedName name="PL.TotInsurances" localSheetId="1">#REF!</definedName>
    <definedName name="PL.TotInsurances">#REF!</definedName>
    <definedName name="PL.TotOthIncome" localSheetId="1">#REF!</definedName>
    <definedName name="PL.TotOthIncome">#REF!</definedName>
    <definedName name="PL.TotRevenueFrmOperations" localSheetId="1">#REF!</definedName>
    <definedName name="PL.TotRevenueFrmOperations">#REF!</definedName>
    <definedName name="PL.TravelExp" localSheetId="1">#REF!</definedName>
    <definedName name="PL.TravelExp">#REF!</definedName>
    <definedName name="PL.TrfToReserves" localSheetId="1">#REF!</definedName>
    <definedName name="PL.TrfToReserves">#REF!</definedName>
    <definedName name="PLBD.Amount" localSheetId="1">#REF!</definedName>
    <definedName name="PLBD.Amount">#REF!</definedName>
    <definedName name="PLBD.Amount_a" localSheetId="1">#REF!</definedName>
    <definedName name="PLBD.Amount_a">#REF!</definedName>
    <definedName name="PLBD.Amount_b" localSheetId="1">#REF!</definedName>
    <definedName name="PLBD.Amount_b">#REF!</definedName>
    <definedName name="PLBD.Amount_c" localSheetId="1">#REF!</definedName>
    <definedName name="PLBD.Amount_c">#REF!</definedName>
    <definedName name="PLBD.Amount_d" localSheetId="1">#REF!</definedName>
    <definedName name="PLBD.Amount_d">#REF!</definedName>
    <definedName name="PLBD.Amount_e" localSheetId="1">#REF!</definedName>
    <definedName name="PLBD.Amount_e">#REF!</definedName>
    <definedName name="PLBD.PAN" localSheetId="1">#REF!</definedName>
    <definedName name="PLBD.PAN">#REF!</definedName>
    <definedName name="PLBD.PAN_a" localSheetId="1">#REF!</definedName>
    <definedName name="PLBD.PAN_a">#REF!</definedName>
    <definedName name="PLBD.PAN_b" localSheetId="1">#REF!</definedName>
    <definedName name="PLBD.PAN_b">#REF!</definedName>
    <definedName name="PLBD.PAN_c" localSheetId="1">#REF!</definedName>
    <definedName name="PLBD.PAN_c">#REF!</definedName>
    <definedName name="PLBD.PAN_d" localSheetId="1">#REF!</definedName>
    <definedName name="PLBD.PAN_d">#REF!</definedName>
    <definedName name="PLBD.PAN_e" localSheetId="1">#REF!</definedName>
    <definedName name="PLBD.PAN_e">#REF!</definedName>
    <definedName name="PLCE.NonResOtherCompany" localSheetId="1">#REF!</definedName>
    <definedName name="PLCE.NonResOtherCompany">#REF!</definedName>
    <definedName name="PLCE.Others" localSheetId="1">#REF!</definedName>
    <definedName name="PLCE.Others">#REF!</definedName>
    <definedName name="PLCrEx.OthDutyTaxCess" localSheetId="1">#REF!</definedName>
    <definedName name="PLCrEx.OthDutyTaxCess">#REF!</definedName>
    <definedName name="PLCrEx.ServiceTax" localSheetId="1">#REF!</definedName>
    <definedName name="PLCrEx.ServiceTax">#REF!</definedName>
    <definedName name="PLCrEx.TotExciseCustomsVAT" localSheetId="1">#REF!</definedName>
    <definedName name="PLCrEx.TotExciseCustomsVAT">#REF!</definedName>
    <definedName name="PLCrEx.UnionExciseDuty" localSheetId="1">#REF!</definedName>
    <definedName name="PLCrEx.UnionExciseDuty">#REF!</definedName>
    <definedName name="PLCrEx.VATorSaleTax" localSheetId="1">#REF!</definedName>
    <definedName name="PLCrEx.VATorSaleTax">#REF!</definedName>
    <definedName name="PLCS.FinishedGoods" localSheetId="1">#REF!</definedName>
    <definedName name="PLCS.FinishedGoods">#REF!</definedName>
    <definedName name="PLCS.RawMaterial" localSheetId="1">#REF!</definedName>
    <definedName name="PLCS.RawMaterial">#REF!</definedName>
    <definedName name="PLCS.TotIncome" localSheetId="1">#REF!</definedName>
    <definedName name="PLCS.TotIncome">#REF!</definedName>
    <definedName name="PLCS.WorkInProgress" localSheetId="1">#REF!</definedName>
    <definedName name="PLCS.WorkInProgress">#REF!</definedName>
    <definedName name="PLDutiEx.CounterVailDuty" localSheetId="1">#REF!</definedName>
    <definedName name="PLDutiEx.CounterVailDuty">#REF!</definedName>
    <definedName name="PLDutiEx.CustomDuty" localSheetId="1">#REF!</definedName>
    <definedName name="PLDutiEx.CustomDuty">#REF!</definedName>
    <definedName name="PLDutiEx.OthDutyTaxCess" localSheetId="1">#REF!</definedName>
    <definedName name="PLDutiEx.OthDutyTaxCess">#REF!</definedName>
    <definedName name="PLDutiEx.ServiceTax" localSheetId="1">#REF!</definedName>
    <definedName name="PLDutiEx.ServiceTax">#REF!</definedName>
    <definedName name="PLDutiEx.SplAddDuty" localSheetId="1">#REF!</definedName>
    <definedName name="PLDutiEx.SplAddDuty">#REF!</definedName>
    <definedName name="PLDutiEx.TotExciseCustomsVAT" localSheetId="1">#REF!</definedName>
    <definedName name="PLDutiEx.TotExciseCustomsVAT">#REF!</definedName>
    <definedName name="PLDutiEx.UnionExciseDuty" localSheetId="1">#REF!</definedName>
    <definedName name="PLDutiEx.UnionExciseDuty">#REF!</definedName>
    <definedName name="PLDutiEx.VATorSaleTax" localSheetId="1">#REF!</definedName>
    <definedName name="PLDutiEx.VATorSaleTax">#REF!</definedName>
    <definedName name="PLI.NonResOtherCompany" localSheetId="1">#REF!</definedName>
    <definedName name="PLI.NonResOtherCompany">#REF!</definedName>
    <definedName name="PLI.Others" localSheetId="1">#REF!</definedName>
    <definedName name="PLI.Others">#REF!</definedName>
    <definedName name="PLOE.ExpenseAmt_a" localSheetId="1">#REF!</definedName>
    <definedName name="PLOE.ExpenseAmt_a">#REF!</definedName>
    <definedName name="PLOE.ExpenseAmt_b" localSheetId="1">#REF!</definedName>
    <definedName name="PLOE.ExpenseAmt_b">#REF!</definedName>
    <definedName name="PLOE.ExpenseAmt_c" localSheetId="1">#REF!</definedName>
    <definedName name="PLOE.ExpenseAmt_c">#REF!</definedName>
    <definedName name="PLOE.ExpenseAmt_d" localSheetId="1">#REF!</definedName>
    <definedName name="PLOE.ExpenseAmt_d">#REF!</definedName>
    <definedName name="PLOE.ExpenseNature_a" localSheetId="1">#REF!</definedName>
    <definedName name="PLOE.ExpenseNature_a">#REF!</definedName>
    <definedName name="PLOE.ExpenseNature_b" localSheetId="1">#REF!</definedName>
    <definedName name="PLOE.ExpenseNature_b">#REF!</definedName>
    <definedName name="PLOE.ExpenseNature_c" localSheetId="1">#REF!</definedName>
    <definedName name="PLOE.ExpenseNature_c">#REF!</definedName>
    <definedName name="PLOE.ExpenseNature_d" localSheetId="1">#REF!</definedName>
    <definedName name="PLOE.ExpenseNature_d">#REF!</definedName>
    <definedName name="PLOS.FinishedGoods" localSheetId="1">#REF!</definedName>
    <definedName name="PLOS.FinishedGoods">#REF!</definedName>
    <definedName name="PLOS.RawMaterial" localSheetId="1">#REF!</definedName>
    <definedName name="PLOS.RawMaterial">#REF!</definedName>
    <definedName name="PLOS.WorkInProgress" localSheetId="1">#REF!</definedName>
    <definedName name="PLOS.WorkInProgress">#REF!</definedName>
    <definedName name="PLPC.NonResOtherCompany" localSheetId="1">#REF!</definedName>
    <definedName name="PLPC.NonResOtherCompany">#REF!</definedName>
    <definedName name="PLPC.Others" localSheetId="1">#REF!</definedName>
    <definedName name="PLPC.Others">#REF!</definedName>
    <definedName name="PLPC.Total" localSheetId="1">#REF!</definedName>
    <definedName name="PLPC.Total">#REF!</definedName>
    <definedName name="PLRateEx.Cess" localSheetId="1">#REF!</definedName>
    <definedName name="PLRateEx.Cess">#REF!</definedName>
    <definedName name="PLRateEx.OthDutyTaxCess" localSheetId="1">#REF!</definedName>
    <definedName name="PLRateEx.OthDutyTaxCess">#REF!</definedName>
    <definedName name="PLRateEx.ServiceTax" localSheetId="1">#REF!</definedName>
    <definedName name="PLRateEx.ServiceTax">#REF!</definedName>
    <definedName name="PLRateEx.TotExciseCustomsVAT" localSheetId="1">#REF!</definedName>
    <definedName name="PLRateEx.TotExciseCustomsVAT">#REF!</definedName>
    <definedName name="PLRateEx.UnionExciseDuty" localSheetId="1">#REF!</definedName>
    <definedName name="PLRateEx.UnionExciseDuty">#REF!</definedName>
    <definedName name="PLRateEx.VATorSaleTax" localSheetId="1">#REF!</definedName>
    <definedName name="PLRateEx.VATorSaleTax">#REF!</definedName>
    <definedName name="PLRY.NonResOtherCompany" localSheetId="1">#REF!</definedName>
    <definedName name="PLRY.NonResOtherCompany">#REF!</definedName>
    <definedName name="PLRY.Others" localSheetId="1">#REF!</definedName>
    <definedName name="PLRY.Others">#REF!</definedName>
    <definedName name="PLRY.Total" localSheetId="1">#REF!</definedName>
    <definedName name="PLRY.Total">#REF!</definedName>
    <definedName name="PortugueseCode">[1]DropDownValues!$D$72:$D$74</definedName>
    <definedName name="_xlnm.Print_Area" localSheetId="0">'505'!$A$1:$G$118</definedName>
    <definedName name="_xlnm.Print_Area" localSheetId="1">'Sol-505'!$A$1:$E$77</definedName>
    <definedName name="QDFinishrByProd.SaleQty">'[1]Quantitative Details'!$F$55:$F$74</definedName>
    <definedName name="QDRawMaterial.SaleQty">'[1]Quantitative Details'!$F$30:$F$49</definedName>
    <definedName name="QDTradingConcern.SaleQty">'[1]Quantitative Details'!$E$5:$E$23</definedName>
    <definedName name="Qtr_1">[1]IT!$S$24</definedName>
    <definedName name="Qtr_2">[1]IT!$S$23</definedName>
    <definedName name="Qtr_3">[1]IT!$S$22</definedName>
    <definedName name="Qtr_4">[1]IT!$S$21</definedName>
    <definedName name="Qtr_5">[1]IT!$S$20</definedName>
    <definedName name="QualifyingAmount80G">'[1]80G'!$R$2</definedName>
    <definedName name="qualifyingLimit">'[1]80G'!$Q$18</definedName>
    <definedName name="Raw_Material">[1]DropDownValues!$O$90:$O$93</definedName>
    <definedName name="ResiStatus">[1]DropDownValues!$D$66:$D$69</definedName>
    <definedName name="resStatus">'[1]Tax Calculated'!$B$21</definedName>
    <definedName name="ReturnFileUnderSection">[1]DropDownValues!$D$88:$D$98</definedName>
    <definedName name="rh.BusLossSetoff4">'[1]CYLA - BFLA'!$F$17</definedName>
    <definedName name="rh.HPlossCurYrSetoff4">'[1]CYLA - BFLA'!$E$17</definedName>
    <definedName name="rh.IncOfCurYrAfterSetOffBFLosses6">'[1]CYLA - BFLA'!$H$36</definedName>
    <definedName name="rh.IncOfCurYrUnderThatHead4">'[1]CYLA - BFLA'!$D$17</definedName>
    <definedName name="rh.IncOfCurYrUndHeadFromCYLA6">'[1]CYLA - BFLA'!$D$36</definedName>
    <definedName name="rh.OthSrcLossNoRaceHorseSetoff4">'[1]CYLA - BFLA'!$G$17</definedName>
    <definedName name="S5A_AmtTDSDeductedBP">'[1]Sch 5A'!$I$6</definedName>
    <definedName name="S5A_AmtTDSDeductedCG">'[1]Sch 5A'!$I$7</definedName>
    <definedName name="S5A_AmtTDSDeductedHP">'[1]Sch 5A'!$I$5</definedName>
    <definedName name="S5A_AmtTDSDeductedOS">'[1]Sch 5A'!$I$8</definedName>
    <definedName name="S5A_BusHeadIncome">'[1]Sch 5A'!$H$6</definedName>
    <definedName name="S5A_CapGainHeadIncome">'[1]Sch 5A'!$H$7</definedName>
    <definedName name="S5A_HPHeadIncome">'[1]Sch 5A'!$H$5</definedName>
    <definedName name="S5A_IncRecvdUndHeadBP">'[1]Sch 5A'!$G$6</definedName>
    <definedName name="S5A_IncRecvdUndHeadCG">'[1]Sch 5A'!$G$7</definedName>
    <definedName name="S5A_IncRecvdUndHeadHP">'[1]Sch 5A'!$G$5</definedName>
    <definedName name="S5A_IncRecvdUndHeadOS">'[1]Sch 5A'!$G$8</definedName>
    <definedName name="S5A_OtherSourcesHeadIncome">'[1]Sch 5A'!$H$8</definedName>
    <definedName name="S5A_TDSApprndOfSpouseBP">'[1]Sch 5A'!$J$6</definedName>
    <definedName name="S5A_TDSApprndOfSpouseCG">'[1]Sch 5A'!$J$7</definedName>
    <definedName name="S5A_TDSApprndOfSpouseHP">'[1]Sch 5A'!$J$5</definedName>
    <definedName name="S5A_TDSApprndOfSpouseOS">'[1]Sch 5A'!$J$8</definedName>
    <definedName name="SAL.TotIncUnderHeadSalaries1">'[1]Schedule S'!$J$16</definedName>
    <definedName name="salary.HPlossCurYrSetoff1">'[1]CYLA - BFLA'!$E$6</definedName>
    <definedName name="salary.IncOfCurYrAfterSetOffBFLosses">'[1]CYLA - BFLA'!$H$25</definedName>
    <definedName name="salary.IncOfCurYrUnderThatHead1">'[1]CYLA - BFLA'!$D$6</definedName>
    <definedName name="salary.OthSrcLossNoRaceHorseSetoff1">'[1]CYLA - BFLA'!$G$6</definedName>
    <definedName name="scvia.Section80C">'[1]VI-A'!$G$3</definedName>
    <definedName name="scvia.Section80C_Calc">'[1]VI-A'!$I$3</definedName>
    <definedName name="scvia.Section80CCC">'[1]VI-A'!$G$4</definedName>
    <definedName name="scvia.Section80CCC_Calc">'[1]VI-A'!$I$4</definedName>
    <definedName name="scvia.Section80CCD">'[1]VI-A'!$G$7</definedName>
    <definedName name="scvia.Section80CCD_SE">'[1]VI-A'!$G$5</definedName>
    <definedName name="scvia.Section80CCD1B_SE">'[1]VI-A'!$G$6</definedName>
    <definedName name="scvia.Section80CCG">'[1]VI-A'!$G$8</definedName>
    <definedName name="scvia.Section80D">'[1]VI-A'!$G$10</definedName>
    <definedName name="scvia.Section80DD">'[1]VI-A'!$G$11</definedName>
    <definedName name="scvia.Section80DDB">'[1]VI-A'!$G$12</definedName>
    <definedName name="scvia.Section80E">'[1]VI-A'!$G$13</definedName>
    <definedName name="scvia.Section80EE">'[1]VI-A'!$G$14</definedName>
    <definedName name="scvia.Section80GG">'[1]VI-A'!$G$16</definedName>
    <definedName name="scvia.Section80GGC">'[1]VI-A'!$G$18</definedName>
    <definedName name="scvia.Section80GGC_Calc">'[1]VI-A'!$I$18</definedName>
    <definedName name="scvia.Section80IA_Calc">'[1]VI-A'!$I$21</definedName>
    <definedName name="scvia.Section80IAB">'[1]VI-A'!$G$22</definedName>
    <definedName name="scvia.Section80IAB_Calc">'[1]VI-A'!$I$22</definedName>
    <definedName name="scvia.Section80IB_Calc">'[1]VI-A'!$I$23</definedName>
    <definedName name="scvia.Section80IBA">'[1]VI-A'!$G$24</definedName>
    <definedName name="scvia.Section80IBA_Calc">'[1]VI-A'!$I$24</definedName>
    <definedName name="scvia.Section80IC">'[1]VI-A'!$G$25</definedName>
    <definedName name="scvia.Section80IC_Calc">'[1]VI-A'!$I$25</definedName>
    <definedName name="scvia.Section80ID">'[1]VI-A'!$G$26</definedName>
    <definedName name="scvia.Section80ID_Calc">'[1]VI-A'!$I$26</definedName>
    <definedName name="scvia.Section80JJA">'[1]VI-A'!$G$27</definedName>
    <definedName name="scvia.Section80JJA_Calc">'[1]VI-A'!$I$27</definedName>
    <definedName name="scvia.Section80JJAA">'[1]VI-A'!$G$28</definedName>
    <definedName name="scvia.Section80JJAA_Calc">'[1]VI-A'!$I$28</definedName>
    <definedName name="scvia.Section80QQB">'[1]VI-A'!$G$29</definedName>
    <definedName name="scvia.Section80QQB_Calc">'[1]VI-A'!$I$29</definedName>
    <definedName name="scvia.Section80RRB">'[1]VI-A'!$G$30</definedName>
    <definedName name="scvia.Section80RRB_Calc">'[1]VI-A'!$I$30</definedName>
    <definedName name="scvia.Section80TTA">'[1]VI-A'!$G$33</definedName>
    <definedName name="scvia.Section80U">'[1]VI-A'!$G$34</definedName>
    <definedName name="scvia.TotPartBchapterVIA">'[1]VI-A'!$G$19</definedName>
    <definedName name="scvia.TotPartBchapterVIA_Calc">'[1]VI-A'!$I$19</definedName>
    <definedName name="scvia.TotPartCAandDchapterVIA">'[1]VI-A'!$G$35</definedName>
    <definedName name="scvia.TotPartCAandDchapterVIA_Calc">'[1]VI-A'!$I$35</definedName>
    <definedName name="scvia.TotPartCchapterVIA">'[1]VI-A'!$G$31</definedName>
    <definedName name="scvia.TotPartCchapterVIA_Calc">'[1]VI-A'!$I$31</definedName>
    <definedName name="Section_AmountLtcgB10">[1]CG!$V$257:$V$258</definedName>
    <definedName name="Section_AmountStcgA8">[1]CG!$V$83:$V$84</definedName>
    <definedName name="Section_code">[1]DropDownValues!$D$105:$D$122</definedName>
    <definedName name="Section_CodeSLtcgB10">[1]CG!$U$257:$U$258</definedName>
    <definedName name="Section_CodeStcgA8">[1]CG!$U$83:$U$84</definedName>
    <definedName name="section234A">'[1]Tax Calculated'!$B$15</definedName>
    <definedName name="SELECT80D">'[1]VI-A'!$D$10</definedName>
    <definedName name="Selection80D">[1]DropDownValues!$BE$2:$BE$9</definedName>
    <definedName name="SEZA10.DedFromUndertaking">'[1]10A'!$G$4:$G$5</definedName>
    <definedName name="SEZA10.TotalDedUs10A" localSheetId="1">'[1]10A'!#REF!</definedName>
    <definedName name="SEZA10.TotalDedUs10A">'[1]10A'!#REF!</definedName>
    <definedName name="SEZA10.TotalDedUs10Sub">'[1]10A'!$G$6</definedName>
    <definedName name="Sheet1.115H">'[1]PART A - General'!$X$27</definedName>
    <definedName name="sheet1.AuditedSection">'[1]PART A - General'!$D$49:$D$55</definedName>
    <definedName name="sheet1.DOB">'[1]PART A - General'!$AK$11</definedName>
    <definedName name="sheet1.FirstName">'[1]PART A - General'!$C$6</definedName>
    <definedName name="sheet1.LiableSec44ABflg">'[1]PART A - General'!$AM$36</definedName>
    <definedName name="sheet1.LiableSec92Eflg">'[1]PART A - General'!$N$45</definedName>
    <definedName name="sheet1.MiddleName">'[1]PART A - General'!$M$6</definedName>
    <definedName name="sheet1.OrigRetFiledDate">'[1]PART A - General'!$AK$20</definedName>
    <definedName name="sheet1.PAN">'[1]PART A - General'!$AJ$6</definedName>
    <definedName name="sheet1.ResidentialStatus1">'[1]PART A - General'!$AN$23</definedName>
    <definedName name="sheet1.ReturnFileSec1">'[1]PART A - General'!$AC$18</definedName>
    <definedName name="sheet1.Status">'[1]PART A - General'!$AJ$8</definedName>
    <definedName name="sheet1.SurNameOrOrgName">'[1]PART A - General'!$U$6</definedName>
    <definedName name="sheet10.Inc115BBF">[1]BP!$G$11</definedName>
    <definedName name="sheet10.NetPLFromSpecBus">[1]BP!$G$4</definedName>
    <definedName name="sheet10.NetPLFromSpecifiedBus">[1]BP!$G$5</definedName>
    <definedName name="sheet10.ProfBfrTaxPL">[1]BP!$I$3</definedName>
    <definedName name="sheet11.AdjustedPLOthThanSpecBus">[1]BP!$I$32</definedName>
    <definedName name="sheet11.DeemIncUs3380HHD80IA">[1]BP!$G$46</definedName>
    <definedName name="sheet11.DepreciationDebPLCosAct">[1]BP!$I$33</definedName>
    <definedName name="sheet11.PLAftAdjDedBusOthThanSpec">[1]BP!$I$71</definedName>
    <definedName name="sheet11.Section44AD">[1]BP!$G$73</definedName>
    <definedName name="sheet11.Section44ADA">[1]BP!$G$74</definedName>
    <definedName name="sheet11.Section44AE">[1]BP!$G$75</definedName>
    <definedName name="sheet11.Section44B">[1]BP!$G$76</definedName>
    <definedName name="Sheet11.Section44BB">[1]BP!$G$77</definedName>
    <definedName name="sheet11.Section44BBA">[1]BP!$G$78</definedName>
    <definedName name="sheet11.TotDeprAllowITAct">[1]BP!$I$37</definedName>
    <definedName name="sheet12.AdditionUs28to44DA">[1]BP!$I$96</definedName>
    <definedName name="sheet12.AddSec2844DA">[1]BP!$I$101</definedName>
    <definedName name="sheet12.AdjustedPLFrmSpecifiedBus">[1]BP!$I$107</definedName>
    <definedName name="sheet12.AdjustedPLFrmSpecuBus">[1]BP!$I$98</definedName>
    <definedName name="sheet12.BusLossSetoffa">[1]BP!$G$118</definedName>
    <definedName name="sheet12.BusLossSetoffb">[1]BP!$G$119</definedName>
    <definedName name="sheet12.DedSec2844DA">[1]BP!$I$102</definedName>
    <definedName name="sheet12.DeductUs28to44DA">[1]BP!$I$97</definedName>
    <definedName name="sheet12.DeductUs35AD">[1]BP!$I$104</definedName>
    <definedName name="sheet12.FirstSchTAct">[1]BP!$G$83</definedName>
    <definedName name="sheet12.IncOfCurYrAfterSetOffa">[1]BP!$I$118</definedName>
    <definedName name="sheet12.IncOfCurYrAfterSetOffb">[1]BP!$I$119</definedName>
    <definedName name="sheet12.IncOfCurYrUnderThatHeada">[1]BP!$E$118</definedName>
    <definedName name="sheet12.IncOfCurYrUnderThatHeadb">[1]BP!$E$119</definedName>
    <definedName name="sheet12.LossSetOffOnBusLoss">[1]BP!$G$117</definedName>
    <definedName name="sheet12.NetPLBusOthThanSpec7A7B7C">[1]BP!$I$93</definedName>
    <definedName name="sheet12.NetPLFrmSpecBus">[1]BP!$I$95</definedName>
    <definedName name="sheet12.NetPLFrmSpecifiedBus">[1]BP!$I$100</definedName>
    <definedName name="sheet12.ProfLossFromSpecifiedBus">[1]BP!$I$103</definedName>
    <definedName name="sheet12.Section44BBB">[1]BP!$G$79</definedName>
    <definedName name="sheet12.Section44D">[1]BP!$G$80</definedName>
    <definedName name="sheet12.Section44DA">[1]BP!$G$81</definedName>
    <definedName name="sheet12.TotDeemedProfitBusUs">[1]BP!$I$84</definedName>
    <definedName name="sheet12.TotLossSetOffOnBus">[1]BP!$G$120</definedName>
    <definedName name="sheet16.BalBusLossAftSetoff">'[1]CYLA - BFLA'!$F$19</definedName>
    <definedName name="sheet16.BalHPlossCurYrAftSetoff">'[1]CYLA - BFLA'!$E$19</definedName>
    <definedName name="sheet16.TotAllUs35cl4Setoff">'[1]CYLA - BFLA'!$G$37</definedName>
    <definedName name="sheet16.TotBFLossSetoff">'[1]CYLA - BFLA'!$E$37</definedName>
    <definedName name="sheet16.TotBusLossSetoff">'[1]CYLA - BFLA'!$F$18</definedName>
    <definedName name="sheet16.TotHPlossCurYrSetoff">'[1]CYLA - BFLA'!$E$18</definedName>
    <definedName name="sheet16.TotOthSrcLossNoRaceHorseSetoff">'[1]CYLA - BFLA'!$G$18</definedName>
    <definedName name="sheet16.TotUnabsorbedDeprSetoff">'[1]CYLA - BFLA'!$F$37</definedName>
    <definedName name="sheet2.Depreciation">'[1]Part A - BS'!$H$28</definedName>
    <definedName name="sheet2.GrossBlock">'[1]Part A - BS'!$H$27</definedName>
    <definedName name="Sheet20.ExpenditureOnAgriculture">[1]EI!$G$6</definedName>
    <definedName name="Sheet20.NetAgriculturalIncome">[1]EI!$H$8</definedName>
    <definedName name="Sheet20.scei.DividendInc">[1]EI!$H$3</definedName>
    <definedName name="Sheet20.scei.InterestInc">[1]EI!$H$2</definedName>
    <definedName name="Sheet20.scei.LTCGWhereSTTPaid">[1]EI!$H$4</definedName>
    <definedName name="Sheet20.scei.NetAgriIncOrOthrIncRule7">[1]EI!$G$5</definedName>
    <definedName name="Sheet20.scei.Others">[1]EI!$H$10</definedName>
    <definedName name="Sheet20.UnabsorbedAgriculturalloss">[1]EI!$G$7</definedName>
    <definedName name="sheet3.TotCurrAssetLoanAdv">'[1]Part A - BS'!$J$63</definedName>
    <definedName name="sheet3.TotCurrLiabilitiesProvision">'[1]Part A - BS'!$J$77</definedName>
    <definedName name="sheet6.TotAmtDisallUs36">'[1]Part A - OI'!$J$35</definedName>
    <definedName name="sheet6.TotAmtDisallUs37">'[1]Part A - OI'!$J$46</definedName>
    <definedName name="sheet7.AmtDisallUs40PyNowAll">'[1]Part A - OI'!$J$58</definedName>
    <definedName name="sheet7.TotAmtDisallUs40">'[1]Part A - OI'!$J$57</definedName>
    <definedName name="sheet7.TotAmtDisallUs40A">'[1]Part A - OI'!$J$65</definedName>
    <definedName name="sheet7.TotAmtUs43b">'[1]Part A - OI'!$J$74</definedName>
    <definedName name="sheet7.TotAmtUs43b1">'[1]Part A - OI'!$J$83</definedName>
    <definedName name="Sheet8b.AggregateIncome">'[1]Part B - TI TTI'!$J$40</definedName>
    <definedName name="Sheet8b.BalanceAfterSetoffLosses">'[1]Part B - TI TTI'!$J$28</definedName>
    <definedName name="Sheet8b.BroughtFwdLossesSetoff">'[1]Part B - TI TTI'!$J$29</definedName>
    <definedName name="Sheet8b.CurrentYearLoss">'[1]Part B - TI TTI'!$J$27</definedName>
    <definedName name="Sheet8b.DeductionsUnder10Aor10AA">'[1]Part B - TI TTI'!$J$32</definedName>
    <definedName name="Sheet8b.DeductionsUnderScheduleVIA">'[1]Part B - TI TTI'!$J$36</definedName>
    <definedName name="Sheet8b.GrossTotalIncome">'[1]Part B - TI TTI'!$J$30</definedName>
    <definedName name="Sheet8b.IncChargeableTaxSplRates">'[1]Part B - TI TTI'!$J$31</definedName>
    <definedName name="Sheet8b.IncChargeTaxSplRate111A112">'[1]Part B - TI TTI'!$J$38</definedName>
    <definedName name="Sheet8b.IncomeFromHP">'[1]Part B - TI TTI'!$J$3</definedName>
    <definedName name="Sheet8b.LongTerm">'[1]Part B - TI TTI'!$H$19</definedName>
    <definedName name="Sheet8b.NetAgricultureIncomeOrOtherIncomeForRate">'[1]Part B - TI TTI'!$J$39</definedName>
    <definedName name="Sheet8b.PartBchapterVIA">'[1]Part B - TI TTI'!$H$34</definedName>
    <definedName name="Sheet8b.PartCchapterVIA">'[1]Part B - TI TTI'!$H$35</definedName>
    <definedName name="Sheet8b.ProfGainSpecifiedBus">'[1]Part B - TI TTI'!$H$7</definedName>
    <definedName name="Sheet8b.Salaries">'[1]Part B - TI TTI'!$J$2</definedName>
    <definedName name="Sheet8b.TotalCapGains">'[1]Part B - TI TTI'!$J$20</definedName>
    <definedName name="Sheet8b.TotalIncome">'[1]Part B - TI TTI'!$J$37</definedName>
    <definedName name="Sheet8b.TotalShortTerm">'[1]Part B - TI TTI'!$H$15</definedName>
    <definedName name="Sheet8b.TotalTI">'[1]Part B - TI TTI'!$J$26</definedName>
    <definedName name="Sheet8b.TotIncFromOS">'[1]Part B - TI TTI'!$J$25</definedName>
    <definedName name="Sheet8b.TotProfBusGain">'[1]Part B - TI TTI'!$J$9</definedName>
    <definedName name="Sheet9.AdvanceTax">'[1]Part B - TI TTI'!$H$80</definedName>
    <definedName name="Sheet9.AggregateTaxInterestLiability">'[1]Part B - TI TTI'!$J$78</definedName>
    <definedName name="sheet9.AssesseeVerName">'[1]Part B - TI TTI'!$F$111</definedName>
    <definedName name="Sheet9.BalTaxPayable">'[1]Part B - TI TTI'!$J$57</definedName>
    <definedName name="Sheet9.BalTaxPayable1">'[1]Part B - TI TTI'!$J$85</definedName>
    <definedName name="sheet9.CreditUS115JD">'[1]Part B - TI TTI'!$J$65</definedName>
    <definedName name="sheet9.Date">'[1]Part B - TI TTI'!$H$116</definedName>
    <definedName name="sheet9.deemeds">'[1]Part B - TI TTI'!$J$45</definedName>
    <definedName name="Sheet9.EducationCess">'[1]Part B - TI TTI'!$J$62</definedName>
    <definedName name="sheet9.EducationCess_DI">'[1]Part B - TI TTI'!$J$46</definedName>
    <definedName name="sheet9.FatherName">'[1]Part B - TI TTI'!$I$111</definedName>
    <definedName name="Sheet9.FTflag" localSheetId="1">'[1]Part B - TI TTI'!#REF!</definedName>
    <definedName name="Sheet9.FTflag">'[1]Part B - TI TTI'!#REF!</definedName>
    <definedName name="Sheet9.GrossTaxLiability">'[1]Part B - TI TTI'!$J$63</definedName>
    <definedName name="sheet9.GrossTaxPayable">'[1]Part B - TI TTI'!$J$64</definedName>
    <definedName name="Sheet9.NetTaxLiability">'[1]Part B - TI TTI'!$J$72</definedName>
    <definedName name="sheet9.PAN">'[1]Part B - TI TTI'!$F$116</definedName>
    <definedName name="sheet9.RebateOnAgriInc">'[1]Part B - TI TTI'!$H$51</definedName>
    <definedName name="Sheet9.RebateUs88E">'[1]Part B - TI TTI'!$J$56</definedName>
    <definedName name="Sheet9.Section89">'[1]Part B - TI TTI'!$H$68</definedName>
    <definedName name="Sheet9.Surcharge_i">'[1]Part B - TI TTI'!$H$59</definedName>
    <definedName name="Sheet9.Surcharge_ii">'[1]Part B - TI TTI'!$H$60</definedName>
    <definedName name="Sheet9.SurchargeOnTaxPayable">'[1]Part B - TI TTI'!$J$61</definedName>
    <definedName name="sheet9.TaxAtSpecialRates">'[1]Part B - TI TTI'!$H$50</definedName>
    <definedName name="sheet9.TaxDeemedTISec115JC">'[1]Part B - TI TTI'!$J$44</definedName>
    <definedName name="sheet9.TaxPayableOnTotInc">'[1]Part B - TI TTI'!$J$52</definedName>
    <definedName name="sheet9.TaxPayAfterCreditUs115JD">'[1]Part B - TI TTI'!$J$66</definedName>
    <definedName name="Sheet9.TCS">'[1]Part B - TI TTI'!$H$82</definedName>
    <definedName name="Sheet9.TDS">'[1]Part B - TI TTI'!$H$81</definedName>
    <definedName name="Sheet9.TotalIntrstPay">'[1]Part B - TI TTI'!$J$77</definedName>
    <definedName name="sheet9.TotalTax_DI">'[1]Part B - TI TTI'!$J$47</definedName>
    <definedName name="Sheet9.TotalTaxesPaid">'[1]Part B - TI TTI'!$J$84</definedName>
    <definedName name="Sheet9.TotTaxRelief">'[1]Part B - TI TTI'!$J$71</definedName>
    <definedName name="SI.SplRateInc">'[1]SPI - SI - IF'!$E$16:$E$51</definedName>
    <definedName name="SI.SplRateIncCalc">'[1]SPI - SI - IF'!$F$16:$F$51</definedName>
    <definedName name="SI.SplRateIncTax">'[1]SPI - SI - IF'!$G$16:$G$51</definedName>
    <definedName name="SI.TotSplRateIncTax">'[1]SPI - SI - IF'!$G$52</definedName>
    <definedName name="SI_111">'[1]SPI - SI - IF'!$E$16</definedName>
    <definedName name="SI_111_taxableInc">'[1]SPI - SI - IF'!$F$16</definedName>
    <definedName name="SI_115BBC">'[1]SPI - SI - IF'!$E$43</definedName>
    <definedName name="SI_115BBE">'[1]SPI - SI - IF'!$G$45</definedName>
    <definedName name="SI_115Ea">'[1]SPI - SI - IF'!$E$49</definedName>
    <definedName name="SPI.AmtIncluded">'[1]SPI - SI - IF'!$G$4:$G$9</definedName>
    <definedName name="splRateInc115BB">'[1]SPI - SI - IF'!$E$41</definedName>
    <definedName name="splRateInc1A">'[1]SPI - SI - IF'!$E$18</definedName>
    <definedName name="splRateInc21">'[1]SPI - SI - IF'!$E$20</definedName>
    <definedName name="splRateInc22">'[1]SPI - SI - IF'!$E$21</definedName>
    <definedName name="SRCamt">[1]OS!$R$17:$R$20</definedName>
    <definedName name="State">[1]DropDownValues!$D$11:$D$48</definedName>
    <definedName name="States">'[4]DropDown List'!$B$2:$B$39</definedName>
    <definedName name="STCG.A1ai_FullConsideration">[1]CG!$O$4</definedName>
    <definedName name="STCG.A1aii_PropertyValuation">[1]CG!$O$5</definedName>
    <definedName name="STCG.A1aiii_FullConsideration50C">[1]CG!$O$6</definedName>
    <definedName name="STCG.A1bi_AquisitCost">[1]CG!$O$8</definedName>
    <definedName name="STCG.A1bii_ImproveCost">[1]CG!$O$9</definedName>
    <definedName name="STCG.A1biii_ExpOnTrans">[1]CG!$O$10</definedName>
    <definedName name="STCG.A1biv_TotalDedn">[1]CG!$O$11</definedName>
    <definedName name="STCG.A1c_BalanceCG">[1]CG!$O$12</definedName>
    <definedName name="STCG.A1d_ExemptionGrandTotal">[1]CG!$O$17</definedName>
    <definedName name="STCG.A1di_ExemptionAmount">[1]CG!$O$13</definedName>
    <definedName name="STCG.A1dii_ExemptionAmount">[1]CG!$O$14</definedName>
    <definedName name="STCG.A1diii_ExemptionAmount">[1]CG!$O$15</definedName>
    <definedName name="STCG.A1div_ExemptionAmount">[1]CG!$O$16</definedName>
    <definedName name="STCG.A1e_CapgainonAssets">[1]CG!$Q$18</definedName>
    <definedName name="STCG.A20ia_FullConsideration">[1]CG!$O$20</definedName>
    <definedName name="STCG.A20ib_NetWorthOfDivision">[1]CG!$O$21</definedName>
    <definedName name="STCG.A20ic_CapgainonAssets">[1]CG!$Q$22</definedName>
    <definedName name="STCG.A2ia_FullConsideration">[1]CG!$O$24</definedName>
    <definedName name="STCG.A2ibi_AquisitCost">[1]CG!$O$26</definedName>
    <definedName name="STCG.A2ibii_ImproveCost">[1]CG!$O$27</definedName>
    <definedName name="STCG.A2ibiii_ExpOnTrans">[1]CG!$O$28</definedName>
    <definedName name="STCG.A2ibiv_TotalDedn">[1]CG!$O$29</definedName>
    <definedName name="STCG.A2id_LossSec94of7Or94of8">[1]CG!$O$31</definedName>
    <definedName name="STCG.A2ie_CapgainonAssets">[1]CG!$Q$32</definedName>
    <definedName name="STCG.A2iia_FullConsideration">[1]CG!$O$34</definedName>
    <definedName name="STCG.A2iibi_AquisitCost">[1]CG!$O$36</definedName>
    <definedName name="STCG.A2iibii_ImproveCost">[1]CG!$O$37</definedName>
    <definedName name="STCG.A2iibiii_ExpOnTrans">[1]CG!$O$38</definedName>
    <definedName name="STCG.A2iibiv_TotalDedn">[1]CG!$O$39</definedName>
    <definedName name="STCG.A2iic_BalanceCG">[1]CG!$O$40</definedName>
    <definedName name="STCG.A2iid_LossSec94of7Or94of8">[1]CG!$O$41</definedName>
    <definedName name="STCG.A2iie_CapgainonAssets">[1]CG!$Q$42</definedName>
    <definedName name="STCG.A3a_NRItaxSTTPaid">[1]CG!$Q$44</definedName>
    <definedName name="STCG.A3b_NRItaxSTTNotPaid">[1]CG!$Q$45</definedName>
    <definedName name="STCG.A4e_CapgainonAssets">[1]CG!$Q$55</definedName>
    <definedName name="STCG.A5a_FullConsideration">[1]CG!$O$57</definedName>
    <definedName name="STCG.A5bi_AquisitCost">[1]CG!$O$59</definedName>
    <definedName name="STCG.A5bii_ImproveCost">[1]CG!$O$60</definedName>
    <definedName name="STCG.A5biii_ExpOnTrans">[1]CG!$O$61</definedName>
    <definedName name="STCG.A5biv_TotalDedn">[1]CG!$O$62</definedName>
    <definedName name="STCG.A5c_BalanceCG">[1]CG!$O$63</definedName>
    <definedName name="STCG.A5d_LossSec94of7Or94of8">[1]CG!$O$64</definedName>
    <definedName name="STCG.A5e_CapgainonAssets">[1]CG!$Q$70</definedName>
    <definedName name="STCG.A5e_ExemptionGrandTotal">[1]CG!$O$69</definedName>
    <definedName name="STCG.A5ei_ExemptionAmount">[1]CG!$O$66</definedName>
    <definedName name="STCG.A5eii_ExemptionAmount">[1]CG!$O$67</definedName>
    <definedName name="STCG.A5eiii_ExemptionAmount">[1]CG!$O$68</definedName>
    <definedName name="STCG.A6_AmountDeemedOth">[1]CG!$O$78</definedName>
    <definedName name="STCG.A7_AmtDeemed">[1]CG!$Q$79</definedName>
    <definedName name="STCG.A7_AmtNotUsed_1">[1]CG!$J$75:$J$75</definedName>
    <definedName name="STCG.A7_AmtNotUsed_2">[1]CG!$J$76</definedName>
    <definedName name="STCG.A7_TotalSTCG">[1]CG!$Q$94</definedName>
    <definedName name="STCG.A8_DeemedStcgOnAssets">[1]CG!$O$65</definedName>
    <definedName name="STCG.A8_StcgAmt">[1]CG!$J$83:$J$84</definedName>
    <definedName name="STCG.A8_StcgDTAA">[1]CG!$Q$86</definedName>
    <definedName name="stcg.BFlossPrevYrUndSameHeadSetoff3">'[1]CYLA - BFLA'!$E$30</definedName>
    <definedName name="stcg.BFlossPrevYrUndSameHeadSetoff3a">'[1]CYLA - BFLA'!$E$31</definedName>
    <definedName name="stcg.BFlossPrevYrUndSameHeadSetoff3b">'[1]CYLA - BFLA'!$E$32</definedName>
    <definedName name="stcg.BusLossSetoff1">'[1]CYLA - BFLA'!$F$11</definedName>
    <definedName name="stcg.BusLossSetoff1a">'[1]CYLA - BFLA'!$F$12</definedName>
    <definedName name="stcg.BusLossSetoff1b">'[1]CYLA - BFLA'!$F$13</definedName>
    <definedName name="stcg.HPlossCurYrSetoff1">'[1]CYLA - BFLA'!$E$11</definedName>
    <definedName name="stcg.HPlossCurYrSetoff1a">'[1]CYLA - BFLA'!$E$12</definedName>
    <definedName name="stcg.HPlossCurYrSetoff1b">'[1]CYLA - BFLA'!$E$13</definedName>
    <definedName name="stcg.IncOfCurYrAfterSetOffBFLosses3a">'[1]CYLA - BFLA'!$H$31</definedName>
    <definedName name="stcg.IncOfCurYrAfterSetOffBFLosses3b">'[1]CYLA - BFLA'!$H$32</definedName>
    <definedName name="stcg.IncOfCurYrUnderThatHead1">'[1]CYLA - BFLA'!$D$11</definedName>
    <definedName name="stcg.IncOfCurYrUnderThatHead1a">'[1]CYLA - BFLA'!$D$12</definedName>
    <definedName name="stcg.IncOfCurYrUnderThatHead1b">'[1]CYLA - BFLA'!$D$13</definedName>
    <definedName name="stcg.IncOfCurYrUndHeadFromCYLA3">'[1]CYLA - BFLA'!$D$30</definedName>
    <definedName name="stcg.IncOfCurYrUndHeadFromCYLA3a">'[1]CYLA - BFLA'!$D$31</definedName>
    <definedName name="stcg.IncOfCurYrUndHeadFromCYLA3b">'[1]CYLA - BFLA'!$D$32</definedName>
    <definedName name="stcg.OthSrcLossNoRaceHorseSetoff1">'[1]CYLA - BFLA'!$G$11</definedName>
    <definedName name="stcg.OthSrcLossNoRaceHorseSetoff1a">'[1]CYLA - BFLA'!$G$12</definedName>
    <definedName name="stcg.OthSrcLossNoRaceHorseSetoff1b">'[1]CYLA - BFLA'!$G$13</definedName>
    <definedName name="STCG_Dropdown">[1]DropDownValues!$AW$2:$AW$11</definedName>
    <definedName name="STCG_DTAA_A1e">[1]CG!$Z$83</definedName>
    <definedName name="STCG_DTAA_A2c">[1]CG!$AB$83</definedName>
    <definedName name="STCG_DTAA_A3ie">[1]CG!$AD$83</definedName>
    <definedName name="STCG_DTAA_A3iie">[1]CG!$AF$83</definedName>
    <definedName name="STCG_DTAA_A4a">[1]CG!$Z$84</definedName>
    <definedName name="STCG_DTAA_A4b">[1]CG!$AB$84</definedName>
    <definedName name="STCG_DTAA_A5e">[1]CG!$AF$84</definedName>
    <definedName name="STCG_DTAA_A6f">[1]CG!$AH$83</definedName>
    <definedName name="STCG_DTAA_A7">[1]CG!$AH$84</definedName>
    <definedName name="STCG_SectionCodes">[1]CG!$W$4:$W$13</definedName>
    <definedName name="STCG_SectionValues">[1]CG!$X$4:$X$13</definedName>
    <definedName name="Surcharge_i">'[1]Tax Calculated'!$G$205</definedName>
    <definedName name="Surcharge_ii">'[1]Tax Calculated'!$G$206</definedName>
    <definedName name="surchargeOnAboveCrore_temp">'[1]Part B - TI TTI'!$Q$64</definedName>
    <definedName name="SurchargeUsed44AD">'[1]Tax Calculated'!$B$114</definedName>
    <definedName name="systemDate">'[1]Tax Calculated'!$B$10</definedName>
    <definedName name="taxableInc115BB">'[1]SPI - SI - IF'!$F$41</definedName>
    <definedName name="taxableInc1A">'[1]SPI - SI - IF'!$F$18</definedName>
    <definedName name="taxableInc21">'[1]SPI - SI - IF'!$F$20</definedName>
    <definedName name="taxableInc22">'[1]SPI - SI - IF'!$F$21</definedName>
    <definedName name="TaxableIncome">[1]Sheet1!$D$8</definedName>
    <definedName name="taxAtSpecialRates_2g">'[1]Part B - TI TTI'!$Q$78</definedName>
    <definedName name="taxOnCutOffInc">'[1]Part B - TI TTI'!$Q$47</definedName>
    <definedName name="taxOnTotInc">'[1]Part B - TI TTI'!$Q$46</definedName>
    <definedName name="taxPayerStatus">'[1]Tax Calculated'!$B$20</definedName>
    <definedName name="TCS.AmtTCSClaimedThisYear">[1]TDS!$H$30:$H$33</definedName>
    <definedName name="TDS1.IncChrgSal">[1]TDS!$E$5:$E$8</definedName>
    <definedName name="TDS1.TotalTDSSal">[1]TDS!$F$5:$F$8</definedName>
    <definedName name="TDS2.AmtClaimedOnOwnHands">[1]TDS!$I$17:$I$20</definedName>
    <definedName name="TDS3.AmtClaimedOnOwnHands">[1]TDS!$I$42:$I$45</definedName>
    <definedName name="temp111A_exmp">'[1]SPI - SI - IF'!$Q$26</definedName>
    <definedName name="temp112_exmp">'[1]SPI - SI - IF'!$Q$25</definedName>
    <definedName name="temp112pro_exmp">'[1]SPI - SI - IF'!$Q$27</definedName>
    <definedName name="TempAfterSpecSetoff">[1]BP!$N$117</definedName>
    <definedName name="TempBussLoss">[1]BP!$N$116</definedName>
    <definedName name="tempSurcharge">'[1]Part B - TI TTI'!$Q$50</definedName>
    <definedName name="TN.Flag">[1]IT!$R$3</definedName>
    <definedName name="Tot_Inc_Without_80GG">'[1]VI-A'!$T$23</definedName>
    <definedName name="Total_234Cii">'[1]Tax Calculated'!$H$220</definedName>
    <definedName name="totalIncm">'[1]Tax Calculated'!$B$23</definedName>
    <definedName name="totalIncome_2g">'[1]Part B - TI TTI'!$Q$74</definedName>
    <definedName name="TotalPendingIncome">'[1]80G'!$AB$3</definedName>
    <definedName name="totInc__14_of_TI_2g">'[1]Part B - TI TTI'!$Q$72</definedName>
    <definedName name="totInc_temp">'[1]VI-A'!$X$34</definedName>
    <definedName name="totofbfloss.BusLossOthThanSpecLossCF8">[1]CFL!$F$12</definedName>
    <definedName name="totofbfloss.HPLossCF8">[1]CFL!$E$12</definedName>
    <definedName name="totofbfloss.LossFrmSpecBusCF8">[1]CFL!$G$12</definedName>
    <definedName name="totofbfloss.LossFrmSpecifiedBusCF8">[1]CFL!$H$12</definedName>
    <definedName name="totofbfloss.LTCGLossCF8">[1]CFL!$J$12</definedName>
    <definedName name="totofbfloss.OthSrcLossRaceHorseCF8">[1]CFL!$L$12</definedName>
    <definedName name="totofbfloss.STCGLossCF8">[1]CFL!$I$12</definedName>
    <definedName name="TR_ReliefClaimedUsSection">[1]TR_FA!$G$5:$G$253</definedName>
    <definedName name="TR_TaxPaidOutsideIndia">[1]TR_FA!$E$5:$E$253</definedName>
    <definedName name="TR_TaxReliefOutsideIndia">[1]TR_FA!$F$5:$F$253</definedName>
    <definedName name="TR_TaxReliefOutsideIndiaDTAA">[1]TR_FA!$H$257</definedName>
    <definedName name="TR_TaxReliefOutsideIndiaNotDTAA">[1]TR_FA!$H$258</definedName>
    <definedName name="TR_TotalTaxReliefOutsideIndia">[1]TR_FA!$F$255</definedName>
    <definedName name="trasactionAct">[1]DropDownValues!$D$60:$D$62</definedName>
    <definedName name="UD.Balance">'[1]Unabsorbed Depreciation'!$E$6:$E$13</definedName>
    <definedName name="UD.BF">'[1]Unabsorbed Depreciation'!$C$6:$C$13</definedName>
    <definedName name="UD.Setoff">'[1]Unabsorbed Depreciation'!$D$6:$D$13</definedName>
    <definedName name="UD.TotSetoff">'[1]Unabsorbed Depreciation'!$D$14</definedName>
    <definedName name="UD2.Balance">'[1]Unabsorbed Depreciation'!$H$6:$H$13</definedName>
    <definedName name="UD2.BF">'[1]Unabsorbed Depreciation'!$F$6:$F$13</definedName>
    <definedName name="UD2.Setoff">'[1]Unabsorbed Depreciation'!$G$6:$G$13</definedName>
    <definedName name="UDCY.Balance">'[1]Unabsorbed Depreciation'!$E$5</definedName>
    <definedName name="UDCY2.Balance">'[1]Unabsorbed Depreciation'!$H$5</definedName>
    <definedName name="Unit">[1]DropDownValues!$S$3:$S$26</definedName>
    <definedName name="VIASumWithout80G80GG">'[1]80G'!$Q$23</definedName>
    <definedName name="YesNoCode">[1]DropDownValues!$D$77:$D$79</definedName>
    <definedName name="yr1999.BusLossOthThanSpecLossCF">[1]CFL!$F$4</definedName>
    <definedName name="yr1999.HPLossCF">[1]CFL!$E$4</definedName>
    <definedName name="yr1999.LTCGLossCF">[1]CFL!$J$4</definedName>
    <definedName name="yr1999.STCGLossCF">[1]CFL!$I$4</definedName>
    <definedName name="yr2003.LossFrmSpecBusCF4">[1]CFL!$G$8</definedName>
    <definedName name="yr2003.OthSrcLossRaceHorseCF4">[1]CFL!$L$8</definedName>
    <definedName name="yr2007.BusLossOthThanSpecLossCF10">[1]CFL!$F$14</definedName>
    <definedName name="yr2007.HPLossCF10">[1]CFL!$E$14</definedName>
    <definedName name="yr2007.LossFrmSpecBusCF10">[1]CFL!$G$14</definedName>
    <definedName name="yr2007.LossFrmSpecifiedBusCF10">[1]CFL!$H$14</definedName>
    <definedName name="yr2007.LTCGLossCF10">[1]CFL!$J$14</definedName>
    <definedName name="yr2007.OthSrcLossRaceHorseCF10">[1]CFL!$L$14</definedName>
    <definedName name="yr2007.STCGLossCF10">[1]CFL!$I$14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20" l="1"/>
  <c r="F46" i="20"/>
  <c r="D14" i="21"/>
  <c r="H13" i="21" l="1"/>
  <c r="H9" i="21"/>
  <c r="H14" i="21" l="1"/>
  <c r="H10" i="21"/>
  <c r="H6" i="21"/>
  <c r="I10" i="21" l="1"/>
  <c r="I14" i="21"/>
  <c r="G93" i="20"/>
  <c r="C61" i="21"/>
  <c r="C60" i="21"/>
  <c r="D1" i="21" l="1"/>
  <c r="D42" i="21"/>
  <c r="E42" i="21" s="1"/>
  <c r="E30" i="21"/>
  <c r="D36" i="21" s="1"/>
  <c r="C27" i="21"/>
  <c r="C28" i="21"/>
  <c r="C59" i="21"/>
  <c r="C58" i="21"/>
  <c r="F100" i="20"/>
  <c r="C23" i="21"/>
  <c r="D17" i="21"/>
  <c r="C16" i="21"/>
  <c r="D3" i="21"/>
  <c r="C36" i="21"/>
  <c r="C68" i="21"/>
  <c r="C51" i="21" l="1"/>
  <c r="F101" i="20"/>
  <c r="C49" i="21" s="1"/>
  <c r="E28" i="21"/>
  <c r="G47" i="20" l="1"/>
  <c r="A21" i="21" s="1"/>
  <c r="D79" i="20"/>
  <c r="C66" i="21" l="1"/>
  <c r="C74" i="21"/>
  <c r="B109" i="20" l="1"/>
  <c r="B108" i="20"/>
  <c r="B107" i="20"/>
  <c r="E101" i="20"/>
  <c r="F102" i="20"/>
  <c r="E102" i="20"/>
  <c r="G90" i="20"/>
  <c r="C57" i="21" s="1"/>
  <c r="F88" i="20"/>
  <c r="D78" i="20"/>
  <c r="G89" i="20" s="1"/>
  <c r="C56" i="21" s="1"/>
  <c r="D75" i="20"/>
  <c r="D69" i="20"/>
  <c r="D70" i="20" s="1"/>
  <c r="D67" i="20"/>
  <c r="D74" i="20" s="1"/>
  <c r="E64" i="20"/>
  <c r="G57" i="20"/>
  <c r="D73" i="20" s="1"/>
  <c r="D57" i="20"/>
  <c r="D58" i="20" s="1"/>
  <c r="D59" i="20" s="1"/>
  <c r="G50" i="20"/>
  <c r="E24" i="21" s="1"/>
  <c r="C21" i="21"/>
  <c r="G46" i="20"/>
  <c r="D19" i="21" s="1"/>
  <c r="C19" i="21"/>
  <c r="G45" i="20"/>
  <c r="D18" i="21" s="1"/>
  <c r="G44" i="20"/>
  <c r="G40" i="20"/>
  <c r="C7" i="21" s="1"/>
  <c r="G39" i="20"/>
  <c r="D4" i="21" s="1"/>
  <c r="D5" i="21" s="1"/>
  <c r="E25" i="20"/>
  <c r="D108" i="20"/>
  <c r="G19" i="20"/>
  <c r="F19" i="20"/>
  <c r="C50" i="21" l="1"/>
  <c r="G108" i="20"/>
  <c r="D20" i="21"/>
  <c r="E21" i="21" s="1"/>
  <c r="C6" i="21"/>
  <c r="D7" i="21" s="1"/>
  <c r="D8" i="21" s="1"/>
  <c r="C52" i="21"/>
  <c r="C63" i="21" s="1"/>
  <c r="G87" i="20"/>
  <c r="C55" i="21" s="1"/>
  <c r="G58" i="20"/>
  <c r="D60" i="20" s="1"/>
  <c r="D61" i="20" s="1"/>
  <c r="D68" i="20" s="1"/>
  <c r="D66" i="20"/>
  <c r="D71" i="20" s="1"/>
  <c r="D72" i="20" s="1"/>
  <c r="G109" i="20"/>
  <c r="D109" i="20"/>
  <c r="F80" i="20" s="1"/>
  <c r="G59" i="20"/>
  <c r="G100" i="20"/>
  <c r="D15" i="21" s="1"/>
  <c r="E15" i="21" s="1"/>
  <c r="A34" i="21" l="1"/>
  <c r="D34" i="21"/>
  <c r="E8" i="21"/>
  <c r="D65" i="20"/>
  <c r="G63" i="20"/>
  <c r="D63" i="20" s="1"/>
  <c r="G85" i="20"/>
  <c r="G107" i="20"/>
  <c r="D64" i="20"/>
  <c r="D80" i="20"/>
  <c r="C73" i="21" s="1"/>
  <c r="D56" i="20"/>
  <c r="G106" i="20"/>
  <c r="D73" i="21" l="1"/>
  <c r="E73" i="21" s="1"/>
  <c r="C64" i="21"/>
  <c r="G110" i="20"/>
  <c r="G111" i="20" s="1"/>
  <c r="D62" i="20"/>
  <c r="G64" i="20" s="1"/>
  <c r="G84" i="20" s="1"/>
  <c r="D84" i="20" s="1"/>
  <c r="C62" i="21" l="1"/>
  <c r="G112" i="20"/>
  <c r="D112" i="20" s="1"/>
  <c r="D110" i="20" s="1"/>
  <c r="D83" i="20"/>
  <c r="C54" i="21" l="1"/>
  <c r="C65" i="21" s="1"/>
  <c r="C67" i="21" s="1"/>
  <c r="C69" i="21" l="1"/>
  <c r="C70" i="21" s="1"/>
  <c r="D10" i="21"/>
  <c r="D74" i="21" l="1"/>
  <c r="E74" i="21" s="1"/>
  <c r="E76" i="21" s="1"/>
  <c r="H5" i="21"/>
  <c r="I6" i="21" s="1"/>
  <c r="I11" i="21" s="1"/>
  <c r="I15" i="21" s="1"/>
  <c r="I16" i="21" s="1"/>
  <c r="D11" i="21"/>
  <c r="E11" i="21" s="1"/>
  <c r="H3" i="21" s="1"/>
  <c r="F79" i="20"/>
  <c r="I17" i="21" l="1"/>
  <c r="I18" i="21" s="1"/>
  <c r="I20" i="21" s="1"/>
  <c r="E26" i="21"/>
  <c r="E29" i="21" s="1"/>
  <c r="E31" i="21" l="1"/>
  <c r="A33" i="21" s="1"/>
  <c r="D33" i="21" l="1"/>
  <c r="D35" i="21" s="1"/>
  <c r="D37" i="21" l="1"/>
  <c r="D39" i="21" s="1"/>
  <c r="E40" i="21" s="1"/>
  <c r="E43" i="21" l="1"/>
  <c r="E45" i="21" s="1"/>
</calcChain>
</file>

<file path=xl/sharedStrings.xml><?xml version="1.0" encoding="utf-8"?>
<sst xmlns="http://schemas.openxmlformats.org/spreadsheetml/2006/main" count="282" uniqueCount="267">
  <si>
    <t>Resident</t>
  </si>
  <si>
    <t>Commission</t>
  </si>
  <si>
    <t>Depreciation</t>
  </si>
  <si>
    <t>Current</t>
  </si>
  <si>
    <t>Date of admission</t>
  </si>
  <si>
    <t>Percentage of Share</t>
  </si>
  <si>
    <t>PAN</t>
  </si>
  <si>
    <t>Address</t>
  </si>
  <si>
    <t>Status</t>
  </si>
  <si>
    <t>Net Profit</t>
  </si>
  <si>
    <t xml:space="preserve">Income from House Property </t>
  </si>
  <si>
    <t>Rent Received</t>
  </si>
  <si>
    <t>GAV</t>
  </si>
  <si>
    <t>Less Local Taxes paid</t>
  </si>
  <si>
    <t xml:space="preserve">NAV </t>
  </si>
  <si>
    <t xml:space="preserve">Less Intt on Loan </t>
  </si>
  <si>
    <t>Capital Gains</t>
  </si>
  <si>
    <t>Less Exp</t>
  </si>
  <si>
    <t>Other Sources</t>
  </si>
  <si>
    <t xml:space="preserve">Income from Business / Profession </t>
  </si>
  <si>
    <t>NP as per P &amp; L A/c</t>
  </si>
  <si>
    <t>P &amp; L A/c</t>
  </si>
  <si>
    <t xml:space="preserve">Depreciation  Added </t>
  </si>
  <si>
    <t>BP-11</t>
  </si>
  <si>
    <t>Dep Allowed</t>
  </si>
  <si>
    <t>BP-16</t>
  </si>
  <si>
    <t xml:space="preserve">Adjusted profit </t>
  </si>
  <si>
    <t>Book profit</t>
  </si>
  <si>
    <t xml:space="preserve">Balance @ 60% </t>
  </si>
  <si>
    <t xml:space="preserve">Normal Tax </t>
  </si>
  <si>
    <t>Tax Liability</t>
  </si>
  <si>
    <t>TDS by Tenant</t>
  </si>
  <si>
    <t xml:space="preserve">Advance  Tax </t>
  </si>
  <si>
    <t>Rounded Off</t>
  </si>
  <si>
    <t xml:space="preserve">Excess Intt on Capital </t>
  </si>
  <si>
    <t>OI-8Ab</t>
  </si>
  <si>
    <t>OI-9b</t>
  </si>
  <si>
    <t>AY 2020-21</t>
  </si>
  <si>
    <t>Book Profit</t>
  </si>
  <si>
    <t xml:space="preserve">Income Tax </t>
  </si>
  <si>
    <t>Cash Payment</t>
  </si>
  <si>
    <t>TDS on Audit Fees</t>
  </si>
  <si>
    <t>OI-9a</t>
  </si>
  <si>
    <t>OI-8Ae</t>
  </si>
  <si>
    <t xml:space="preserve">Add Health &amp; Edu Cess </t>
  </si>
  <si>
    <t>Name</t>
  </si>
  <si>
    <t>Gross Profit</t>
  </si>
  <si>
    <t>Purchases</t>
  </si>
  <si>
    <t>BP-15</t>
  </si>
  <si>
    <t>BP-17</t>
  </si>
  <si>
    <t>Date of Formation / Commencement of Business</t>
  </si>
  <si>
    <t>A-25, Panchsheel Enclave, New Delhi-110017</t>
  </si>
  <si>
    <t>Less Std Ded 30%</t>
  </si>
  <si>
    <t>Mobile No.</t>
  </si>
  <si>
    <t>Landline number</t>
  </si>
  <si>
    <t>011-45023899</t>
  </si>
  <si>
    <t>Residential Status</t>
  </si>
  <si>
    <t>e-mail ID</t>
  </si>
  <si>
    <t>Return to be filed under which section</t>
  </si>
  <si>
    <t>139(1), Original Return</t>
  </si>
  <si>
    <t>Acq Cost of Asset</t>
  </si>
  <si>
    <t>Liable to maintain accounts u/s 44AA and  Audit u/s 44AB</t>
  </si>
  <si>
    <t>Yes</t>
  </si>
  <si>
    <t>Partners' information</t>
  </si>
  <si>
    <t xml:space="preserve">Divided (Tax Free) </t>
  </si>
  <si>
    <t>Name of partners</t>
  </si>
  <si>
    <t xml:space="preserve">FDR Intt (Taxable) </t>
  </si>
  <si>
    <t>Book  Profit as per P &amp; L A/c</t>
  </si>
  <si>
    <t>Residential Address</t>
  </si>
  <si>
    <t>R-50, Greater Kailash-I, New Delhi-110048</t>
  </si>
  <si>
    <t>M-240, Lodhi Road, New Delhi-110003</t>
  </si>
  <si>
    <t xml:space="preserve">Partners' Remuneration Allowed as per 40(b) on Book Profit First Rs. 300000 (90% or 150000); Balance @  60%...s t max paid amount  </t>
  </si>
  <si>
    <t>Managing Partner who will verify return</t>
  </si>
  <si>
    <t>Father's Name of Partner to verify return</t>
  </si>
  <si>
    <t xml:space="preserve">Advance tax </t>
  </si>
  <si>
    <t>No. of bank accounts held by firm  during the previous year</t>
  </si>
  <si>
    <t>Two</t>
  </si>
  <si>
    <t xml:space="preserve">Excessive Payment </t>
  </si>
  <si>
    <t>Details of bank accounts</t>
  </si>
  <si>
    <t>HDFC Bank</t>
  </si>
  <si>
    <t>State Bank of India</t>
  </si>
  <si>
    <t>Account No.</t>
  </si>
  <si>
    <t>IFS Code</t>
  </si>
  <si>
    <t>HDFC0000327</t>
  </si>
  <si>
    <t>BP-12i</t>
  </si>
  <si>
    <t>Type of account</t>
  </si>
  <si>
    <t xml:space="preserve">Donation Political </t>
  </si>
  <si>
    <t>Refund (if any) to be credited</t>
  </si>
  <si>
    <t xml:space="preserve">Yes </t>
  </si>
  <si>
    <t>OI-8Ah</t>
  </si>
  <si>
    <t>Date of Filing</t>
  </si>
  <si>
    <t>Place of filing return</t>
  </si>
  <si>
    <t>Add Remu paid</t>
  </si>
  <si>
    <t xml:space="preserve">Income / Expenditure / Investment Details: </t>
  </si>
  <si>
    <t>Income From House Property</t>
  </si>
  <si>
    <t xml:space="preserve">Sec 40(b) </t>
  </si>
  <si>
    <t>First  Rs. 300000</t>
  </si>
  <si>
    <t xml:space="preserve">Remu Allowed </t>
  </si>
  <si>
    <t xml:space="preserve">Municipal taxes paid by the  Firm (Owner) during the previous year </t>
  </si>
  <si>
    <t>Interest on capital borrowed for purchase of property</t>
  </si>
  <si>
    <t xml:space="preserve">Gross Total Income </t>
  </si>
  <si>
    <t>After HP Loss Set Off</t>
  </si>
  <si>
    <t>Tax deducted by the Tenant (DELR12345E) as per section 194I</t>
  </si>
  <si>
    <t xml:space="preserve">Less 80GGC </t>
  </si>
  <si>
    <t xml:space="preserve">Capital Gain </t>
  </si>
  <si>
    <t xml:space="preserve">Total Income (Excl Agri Income) </t>
  </si>
  <si>
    <t xml:space="preserve">Sale of Plot of Land  </t>
  </si>
  <si>
    <t>Add  Agri Income</t>
  </si>
  <si>
    <t>Stamp duty value</t>
  </si>
  <si>
    <t xml:space="preserve">Total Income (Incl Agri Income) </t>
  </si>
  <si>
    <t>Expenditure on transfer</t>
  </si>
  <si>
    <t xml:space="preserve">Plot was purchased </t>
  </si>
  <si>
    <t xml:space="preserve">Spl Tax  (LTCG) </t>
  </si>
  <si>
    <t>Income from other sources</t>
  </si>
  <si>
    <t xml:space="preserve">Dividend from Investment in Listed Equity Shares </t>
  </si>
  <si>
    <t xml:space="preserve">Less Rebate on  Agri Income </t>
  </si>
  <si>
    <t>Interest on Fixed Deposits</t>
  </si>
  <si>
    <t xml:space="preserve">12% Surcharge if TI &gt; 100 Lakhs </t>
  </si>
  <si>
    <t>Advance tax / Self assessment tax paid by the Firm</t>
  </si>
  <si>
    <t>Tax Refund</t>
  </si>
  <si>
    <t>Opening stock</t>
  </si>
  <si>
    <t>Gross Turnover</t>
  </si>
  <si>
    <t>Late Fees u/s 234F</t>
  </si>
  <si>
    <t>CGST Received</t>
  </si>
  <si>
    <t>CGST Paid  on goods purchased</t>
  </si>
  <si>
    <t xml:space="preserve">SGST Received </t>
  </si>
  <si>
    <t>SGST Paid  on goods purchased</t>
  </si>
  <si>
    <t>Closing Stock</t>
  </si>
  <si>
    <t>Carriage Inward</t>
  </si>
  <si>
    <t xml:space="preserve">Plant &amp; Mach </t>
  </si>
  <si>
    <t>Computer</t>
  </si>
  <si>
    <t>Power and fuel (Direct Exps)</t>
  </si>
  <si>
    <t xml:space="preserve">Dep  Full </t>
  </si>
  <si>
    <t xml:space="preserve">Dep  Half </t>
  </si>
  <si>
    <t>Add Dep 20%</t>
  </si>
  <si>
    <t xml:space="preserve">Rent of office and Godown </t>
  </si>
  <si>
    <t xml:space="preserve">Repair (Building on Rent) </t>
  </si>
  <si>
    <t>Repair (Machinery)</t>
  </si>
  <si>
    <t>Salary to employees</t>
  </si>
  <si>
    <t>Medical insurance</t>
  </si>
  <si>
    <t>Sales Promotion expenses</t>
  </si>
  <si>
    <t xml:space="preserve">Advertisement </t>
  </si>
  <si>
    <t>Domestic Travel</t>
  </si>
  <si>
    <t>Telephone</t>
  </si>
  <si>
    <t>Festival expenses</t>
  </si>
  <si>
    <t>Gift to distributors</t>
  </si>
  <si>
    <t>Audit fees</t>
  </si>
  <si>
    <t>Intt on capital to partners(@ 15%</t>
  </si>
  <si>
    <t xml:space="preserve"> Allowed </t>
  </si>
  <si>
    <t xml:space="preserve"> Allowed</t>
  </si>
  <si>
    <t>Other expenses</t>
  </si>
  <si>
    <t xml:space="preserve">Gross Turnover Reported </t>
  </si>
  <si>
    <t>Other Information</t>
  </si>
  <si>
    <t>(1) Other expenses include a cash payment to a supplier</t>
  </si>
  <si>
    <t xml:space="preserve">(2) Gross Turnover  include Receipt of Income-tax  Refund  </t>
  </si>
  <si>
    <t>(2) Tax is not deducted at source in respect of Audit Fees</t>
  </si>
  <si>
    <t>(3) Income tax paid as advance tax is included in other expenses.</t>
  </si>
  <si>
    <t>Plant &amp; Machinery</t>
  </si>
  <si>
    <t xml:space="preserve">Computer </t>
  </si>
  <si>
    <t xml:space="preserve">Depreciated value as on </t>
  </si>
  <si>
    <t>Capital account of</t>
  </si>
  <si>
    <t xml:space="preserve">Sundry debtors (Less than 1 yr) </t>
  </si>
  <si>
    <t>Depreciable assets</t>
  </si>
  <si>
    <t xml:space="preserve">Investment in Listed Eq Shares (LT) </t>
  </si>
  <si>
    <t>Sundry Creditors (Less than 1 yr)</t>
  </si>
  <si>
    <t>Bank Balance</t>
  </si>
  <si>
    <t>Cash balance</t>
  </si>
  <si>
    <r>
      <t xml:space="preserve">Compiled by   </t>
    </r>
    <r>
      <rPr>
        <sz val="11"/>
        <color rgb="FFC00000"/>
        <rFont val="Arial"/>
        <family val="2"/>
      </rPr>
      <t>Dr SB Rathore</t>
    </r>
    <r>
      <rPr>
        <sz val="11"/>
        <rFont val="Arial"/>
        <family val="2"/>
      </rPr>
      <t xml:space="preserve">    9811116835  </t>
    </r>
    <r>
      <rPr>
        <i/>
        <sz val="11"/>
        <color rgb="FF081DB8"/>
        <rFont val="Arial"/>
        <family val="2"/>
      </rPr>
      <t>rathore_incometax@yahoo.co.in</t>
    </r>
    <r>
      <rPr>
        <sz val="11"/>
        <rFont val="Arial"/>
        <family val="2"/>
      </rPr>
      <t xml:space="preserve"> </t>
    </r>
    <r>
      <rPr>
        <sz val="11"/>
        <color rgb="FF7030A0"/>
        <rFont val="Arial"/>
        <family val="2"/>
      </rPr>
      <t xml:space="preserve">  www.taxclasses.in</t>
    </r>
  </si>
  <si>
    <t>Balance Sheet as on 31-03-2020</t>
  </si>
  <si>
    <t>Remuneration to Partners (Rs  140000 per partner per month)</t>
  </si>
  <si>
    <t>EADFB9321H</t>
  </si>
  <si>
    <t>25, Film City, Goregaon, Mumbai-400001</t>
  </si>
  <si>
    <t>SBIN00006623</t>
  </si>
  <si>
    <t xml:space="preserve">Mumbai </t>
  </si>
  <si>
    <t>Big Boss Retail India</t>
  </si>
  <si>
    <r>
      <rPr>
        <b/>
        <sz val="11"/>
        <color rgb="FFC00000"/>
        <rFont val="Arial"/>
        <family val="2"/>
      </rPr>
      <t>Trade Name - Big Boss Retail India</t>
    </r>
    <r>
      <rPr>
        <sz val="11"/>
        <rFont val="Arial"/>
        <family val="2"/>
      </rPr>
      <t xml:space="preserve"> (Books of account maintained)    Code No.  09021</t>
    </r>
  </si>
  <si>
    <t>OI-7i</t>
  </si>
  <si>
    <t xml:space="preserve">Donation to Delhi Univeristy (Notified Scientific Research Institute) </t>
  </si>
  <si>
    <t xml:space="preserve">Sale of Depreciated Assets (Computer) </t>
  </si>
  <si>
    <t>Sale Proceeds</t>
  </si>
  <si>
    <t xml:space="preserve">Less Acq Cost </t>
  </si>
  <si>
    <t>(200000 + 40000)</t>
  </si>
  <si>
    <t>LTCG</t>
  </si>
  <si>
    <t xml:space="preserve">Less Exemp u/s 54  (House N.A.) </t>
  </si>
  <si>
    <t>Less 80G</t>
  </si>
  <si>
    <t>Case on ITR-5</t>
  </si>
  <si>
    <r>
      <rPr>
        <b/>
        <sz val="11"/>
        <color rgb="FF7030A0"/>
        <rFont val="Arial"/>
        <family val="2"/>
      </rPr>
      <t xml:space="preserve">Dr Rathore      </t>
    </r>
    <r>
      <rPr>
        <b/>
        <sz val="11"/>
        <color theme="1"/>
        <rFont val="Arial"/>
        <family val="2"/>
      </rPr>
      <t>Big Boss Retail India</t>
    </r>
  </si>
  <si>
    <t>Rakhi Sawant</t>
  </si>
  <si>
    <t>Rubina Dilaik</t>
  </si>
  <si>
    <t>Rahul Krishna Vaidya</t>
  </si>
  <si>
    <t>AANPS5842G</t>
  </si>
  <si>
    <t>AASPD8752C</t>
  </si>
  <si>
    <t>AAXPV4521E</t>
  </si>
  <si>
    <t>Anand Sawant</t>
  </si>
  <si>
    <t>Audit Report u/s 44AB furnished on 14-02-2021</t>
  </si>
  <si>
    <r>
      <t xml:space="preserve">B.Com. (Hons) II Year,   Semester-IV,   Academic Year 2020-21    </t>
    </r>
    <r>
      <rPr>
        <sz val="11"/>
        <color rgb="FF081DB8"/>
        <rFont val="Arial"/>
        <family val="2"/>
      </rPr>
      <t xml:space="preserve">  </t>
    </r>
    <r>
      <rPr>
        <sz val="11"/>
        <color rgb="FF7030A0"/>
        <rFont val="Arial"/>
        <family val="2"/>
      </rPr>
      <t xml:space="preserve"> SEC Paper: E-Filing of Returns </t>
    </r>
  </si>
  <si>
    <t>Buyer:  Bharti Haarsh Singh (PAN ABSPS9875H)</t>
  </si>
  <si>
    <t>Purchased Residential House in the name of Partner-Rubina</t>
  </si>
  <si>
    <t xml:space="preserve">Donation given to Political Party </t>
  </si>
  <si>
    <t>bigbossretail@gmail.com</t>
  </si>
  <si>
    <t>CA Salman Ghani Khan, PAN-AAAPK6835H;  Membership No 987654, Prop  Regd No. 654321</t>
  </si>
  <si>
    <t>Aadhaar No. 123456789012</t>
  </si>
  <si>
    <t xml:space="preserve">PAN </t>
  </si>
  <si>
    <t xml:space="preserve">Aadhaar </t>
  </si>
  <si>
    <t>987065403210</t>
  </si>
  <si>
    <t>654078903210</t>
  </si>
  <si>
    <t>321065407890</t>
  </si>
  <si>
    <t>Deemed STCG</t>
  </si>
  <si>
    <t>STCG - 6e</t>
  </si>
  <si>
    <t xml:space="preserve">Sale of Land </t>
  </si>
  <si>
    <t>GSTIN allotted 27EADFB9321H1ZB</t>
  </si>
  <si>
    <t>BP-29</t>
  </si>
  <si>
    <t>(5) Amount  given to All India Institute of Medical Science (Notified Scientific Research Instutute), Ansari Road, New Delhi-110029,  PAN: AAPLA5211G</t>
  </si>
  <si>
    <t>(6) Amount  given to Delhi University (Notified Scientific Research Instutute), North Campus, Delhi-110007,  PAN: AABLD4234D</t>
  </si>
  <si>
    <t>ESR-AIIMS  Rs. 50000 * 150%</t>
  </si>
  <si>
    <t>ESR-Delhi Univ Rs. 100000 * (Excess 50%)</t>
  </si>
  <si>
    <t>ESR, RA</t>
  </si>
  <si>
    <t>Sec 35(1)(ii)</t>
  </si>
  <si>
    <t>Amount Manually at OI-8Ah</t>
  </si>
  <si>
    <t xml:space="preserve">Inadmissible </t>
  </si>
  <si>
    <t xml:space="preserve">Only 100% </t>
  </si>
  <si>
    <t>wef AY 2021-22</t>
  </si>
  <si>
    <t xml:space="preserve">Depreciation </t>
  </si>
  <si>
    <t xml:space="preserve">Allowed  </t>
  </si>
  <si>
    <t>Partners' Salary    u/s 40(b)</t>
  </si>
  <si>
    <t xml:space="preserve">Interest on capital    @ 12% </t>
  </si>
  <si>
    <t xml:space="preserve">Income From Business / Professon </t>
  </si>
  <si>
    <t xml:space="preserve">Salary @  140000 p m </t>
  </si>
  <si>
    <t xml:space="preserve">As per Section  40(b) </t>
  </si>
  <si>
    <t xml:space="preserve">Interest  @  12% </t>
  </si>
  <si>
    <t xml:space="preserve"> S B Interest </t>
  </si>
  <si>
    <t xml:space="preserve">Gift from Non-Relative (Partner) </t>
  </si>
  <si>
    <t xml:space="preserve">Gross Total income </t>
  </si>
  <si>
    <t xml:space="preserve">Less Deduction </t>
  </si>
  <si>
    <t xml:space="preserve">Section 80C </t>
  </si>
  <si>
    <t xml:space="preserve">Section 80TTA </t>
  </si>
  <si>
    <t xml:space="preserve">Total income </t>
  </si>
  <si>
    <t xml:space="preserve">HEC @ 4% </t>
  </si>
  <si>
    <t>Late Fees</t>
  </si>
  <si>
    <t xml:space="preserve">Tax Calculations for Rakhi Sawant (Partner) </t>
  </si>
  <si>
    <t>ITR-3</t>
  </si>
  <si>
    <t>Date of Birth</t>
  </si>
  <si>
    <t>(4) Excessive Payment (Salary)  made to Partner-Rahul's Brother</t>
  </si>
  <si>
    <t>Information for Filing of ITR by Rakhi Sawant</t>
  </si>
  <si>
    <t>Profit from Fim  Sec 10(2A)</t>
  </si>
  <si>
    <t>(2) Saving Bank Interest: SBI A/c 01357975310 (IFSC: SBIN0006623)</t>
  </si>
  <si>
    <t>(3) Mobile: 9811116835   (4) E-Mail: rathore_incometax@yahoo.co.in</t>
  </si>
  <si>
    <t>(1) Purchased National Savings Certificates</t>
  </si>
  <si>
    <t>(7) Donation given to PM CARES Fund, New Delhi (PAN: AAETP3993P) on 15-05-2020</t>
  </si>
  <si>
    <t xml:space="preserve">(8) Birthday Gift to Rakhi Sawant on 25-11-2019 by Rahul Vaidya </t>
  </si>
  <si>
    <t xml:space="preserve">(9) Agricultural Income (Within India) </t>
  </si>
  <si>
    <t xml:space="preserve">(10) Following information with regard to the Assets </t>
  </si>
  <si>
    <t xml:space="preserve"> New Plant &amp; Machinery  purchased on 26-04-2019  is qualified for additional depreciation @ 20%</t>
  </si>
  <si>
    <t xml:space="preserve">Actual cost of assets acquired </t>
  </si>
  <si>
    <t xml:space="preserve">Sale proceeds of assets </t>
  </si>
  <si>
    <t xml:space="preserve">Partnership firm </t>
  </si>
  <si>
    <t xml:space="preserve">Case Study-505 (Big Boss Retail India)    Dr S.B. Rathore,  Former  Associate Professor, Shyam Lal College </t>
  </si>
  <si>
    <t xml:space="preserve">Address of property: 15/25, Prem Nagar, New Delhi-110003. Fully owned by the Firm, Name of the Tenant:  Rathore Technology Ltd </t>
  </si>
  <si>
    <t xml:space="preserve">Annual Rent </t>
  </si>
  <si>
    <t>Plot Add: 25, Vishal Gali, Pritam Pura, Delhi-110034</t>
  </si>
  <si>
    <t>CII (FY 2013-14)  220</t>
  </si>
  <si>
    <r>
      <t xml:space="preserve">Generate income Tax Returns for AY 2020-21  in ITR-5 (Firm) and </t>
    </r>
    <r>
      <rPr>
        <b/>
        <sz val="11"/>
        <color rgb="FFC00000"/>
        <rFont val="Arial"/>
        <family val="2"/>
      </rPr>
      <t xml:space="preserve">ITR-3 (Partner_Rakhi Sawant) </t>
    </r>
  </si>
  <si>
    <t>Trading and  Profit &amp; Loss Account for the year ending 31-03-2020</t>
  </si>
  <si>
    <r>
      <t xml:space="preserve">Tax paid on </t>
    </r>
    <r>
      <rPr>
        <b/>
        <sz val="11"/>
        <color theme="1"/>
        <rFont val="Arial"/>
        <family val="2"/>
      </rPr>
      <t>15-03-2020</t>
    </r>
    <r>
      <rPr>
        <sz val="11"/>
        <color theme="1"/>
        <rFont val="Arial"/>
        <family val="2"/>
      </rPr>
      <t xml:space="preserve"> (BSR Code of  0001704 ,Challan No.: 00015)</t>
    </r>
  </si>
  <si>
    <r>
      <t xml:space="preserve">Tax paid on </t>
    </r>
    <r>
      <rPr>
        <b/>
        <sz val="11"/>
        <rFont val="Arial"/>
        <family val="2"/>
      </rPr>
      <t>09-12-2019</t>
    </r>
    <r>
      <rPr>
        <sz val="11"/>
        <rFont val="Arial"/>
        <family val="2"/>
      </rPr>
      <t xml:space="preserve"> (BSR Code of  0001704 ,Challan No.: 00001)</t>
    </r>
  </si>
  <si>
    <r>
      <t xml:space="preserve">Loss on H Property C/f to </t>
    </r>
    <r>
      <rPr>
        <b/>
        <sz val="11"/>
        <color rgb="FFC00000"/>
        <rFont val="Arial"/>
        <family val="2"/>
      </rPr>
      <t>AY 2021-22</t>
    </r>
  </si>
  <si>
    <t>Filed on 14-02-21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</si>
</sst>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rgb="FF081DB8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b/>
      <sz val="11"/>
      <color rgb="FFC00000"/>
      <name val="Arial"/>
      <family val="2"/>
    </font>
    <font>
      <b/>
      <sz val="11"/>
      <color rgb="FF081DB8"/>
      <name val="Arial"/>
      <family val="2"/>
    </font>
    <font>
      <b/>
      <sz val="10"/>
      <color rgb="FF081DB8"/>
      <name val="Arial"/>
      <family val="2"/>
    </font>
    <font>
      <sz val="11"/>
      <color rgb="FFC00000"/>
      <name val="Arial"/>
      <family val="2"/>
    </font>
    <font>
      <i/>
      <sz val="11"/>
      <name val="Arial"/>
      <family val="2"/>
    </font>
    <font>
      <b/>
      <sz val="11"/>
      <color rgb="FF2808E8"/>
      <name val="Arial"/>
      <family val="2"/>
    </font>
    <font>
      <sz val="11"/>
      <color rgb="FF7030A0"/>
      <name val="Arial"/>
      <family val="2"/>
    </font>
    <font>
      <b/>
      <sz val="10"/>
      <color rgb="FFC00000"/>
      <name val="Arial"/>
      <family val="2"/>
    </font>
    <font>
      <sz val="11"/>
      <color rgb="FF2808E8"/>
      <name val="Arial"/>
      <family val="2"/>
    </font>
    <font>
      <b/>
      <sz val="11"/>
      <color rgb="FF7030A0"/>
      <name val="Arial"/>
      <family val="2"/>
    </font>
    <font>
      <sz val="10"/>
      <color rgb="FF081DB8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i/>
      <sz val="9"/>
      <name val="Arial"/>
      <family val="2"/>
    </font>
    <font>
      <i/>
      <sz val="11"/>
      <color rgb="FF081DB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b/>
      <i/>
      <sz val="11"/>
      <name val="Arial"/>
      <family val="2"/>
    </font>
    <font>
      <i/>
      <sz val="11"/>
      <color rgb="FF7030A0"/>
      <name val="Arial"/>
      <family val="2"/>
    </font>
    <font>
      <i/>
      <sz val="11"/>
      <color rgb="FF2808E8"/>
      <name val="Arial"/>
      <family val="2"/>
    </font>
    <font>
      <b/>
      <sz val="10"/>
      <color rgb="FF2808E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4">
    <xf numFmtId="0" fontId="0" fillId="0" borderId="0" xfId="0"/>
    <xf numFmtId="1" fontId="2" fillId="0" borderId="0" xfId="0" applyNumberFormat="1" applyFont="1" applyFill="1" applyBorder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/>
    <xf numFmtId="0" fontId="1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11" fillId="0" borderId="0" xfId="0" applyFont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/>
    <xf numFmtId="0" fontId="18" fillId="0" borderId="0" xfId="0" applyFont="1" applyAlignment="1">
      <alignment horizontal="center"/>
    </xf>
    <xf numFmtId="0" fontId="3" fillId="0" borderId="0" xfId="0" applyFont="1" applyFill="1" applyAlignment="1">
      <alignment horizontal="left" wrapText="1"/>
    </xf>
    <xf numFmtId="0" fontId="7" fillId="0" borderId="0" xfId="0" applyFont="1"/>
    <xf numFmtId="0" fontId="7" fillId="0" borderId="11" xfId="0" applyFont="1" applyFill="1" applyBorder="1" applyAlignment="1">
      <alignment horizontal="left" indent="1"/>
    </xf>
    <xf numFmtId="0" fontId="7" fillId="0" borderId="10" xfId="0" applyFont="1" applyFill="1" applyBorder="1" applyAlignment="1"/>
    <xf numFmtId="0" fontId="7" fillId="0" borderId="17" xfId="0" applyFont="1" applyFill="1" applyBorder="1" applyAlignment="1"/>
    <xf numFmtId="0" fontId="7" fillId="0" borderId="10" xfId="0" applyFont="1" applyFill="1" applyBorder="1" applyAlignment="1">
      <alignment horizontal="left" indent="1"/>
    </xf>
    <xf numFmtId="0" fontId="7" fillId="0" borderId="17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1" fontId="7" fillId="0" borderId="0" xfId="0" applyNumberFormat="1" applyFont="1" applyAlignment="1"/>
    <xf numFmtId="1" fontId="2" fillId="0" borderId="12" xfId="0" applyNumberFormat="1" applyFont="1" applyFill="1" applyBorder="1" applyAlignment="1">
      <alignment horizontal="left" vertical="center" indent="1"/>
    </xf>
    <xf numFmtId="0" fontId="7" fillId="0" borderId="0" xfId="0" applyFont="1" applyFill="1" applyBorder="1" applyAlignment="1"/>
    <xf numFmtId="0" fontId="7" fillId="0" borderId="18" xfId="0" applyFont="1" applyFill="1" applyBorder="1" applyAlignment="1"/>
    <xf numFmtId="15" fontId="7" fillId="0" borderId="12" xfId="0" applyNumberFormat="1" applyFont="1" applyFill="1" applyBorder="1" applyAlignment="1">
      <alignment horizontal="left" indent="1"/>
    </xf>
    <xf numFmtId="14" fontId="7" fillId="0" borderId="0" xfId="0" applyNumberFormat="1" applyFont="1" applyFill="1" applyBorder="1" applyAlignment="1">
      <alignment horizontal="left" indent="1"/>
    </xf>
    <xf numFmtId="14" fontId="7" fillId="0" borderId="18" xfId="0" applyNumberFormat="1" applyFont="1" applyFill="1" applyBorder="1" applyAlignment="1">
      <alignment horizontal="left" indent="1"/>
    </xf>
    <xf numFmtId="1" fontId="7" fillId="0" borderId="7" xfId="0" applyNumberFormat="1" applyFont="1" applyBorder="1" applyAlignment="1"/>
    <xf numFmtId="0" fontId="7" fillId="0" borderId="12" xfId="0" applyFont="1" applyFill="1" applyBorder="1" applyAlignment="1">
      <alignment horizontal="left" vertical="center" indent="1"/>
    </xf>
    <xf numFmtId="0" fontId="7" fillId="0" borderId="12" xfId="0" applyFont="1" applyFill="1" applyBorder="1" applyAlignment="1">
      <alignment horizontal="left" indent="1"/>
    </xf>
    <xf numFmtId="0" fontId="7" fillId="0" borderId="16" xfId="0" applyFont="1" applyFill="1" applyBorder="1" applyAlignment="1">
      <alignment horizontal="left" indent="1"/>
    </xf>
    <xf numFmtId="0" fontId="7" fillId="0" borderId="18" xfId="0" applyFont="1" applyFill="1" applyBorder="1" applyAlignment="1">
      <alignment horizontal="left" indent="1"/>
    </xf>
    <xf numFmtId="0" fontId="6" fillId="0" borderId="12" xfId="0" applyFont="1" applyFill="1" applyBorder="1" applyAlignment="1">
      <alignment horizontal="left" indent="1"/>
    </xf>
    <xf numFmtId="1" fontId="7" fillId="0" borderId="7" xfId="0" applyNumberFormat="1" applyFont="1" applyBorder="1" applyAlignment="1">
      <alignment horizontal="right"/>
    </xf>
    <xf numFmtId="1" fontId="3" fillId="0" borderId="0" xfId="0" applyNumberFormat="1" applyFont="1" applyAlignment="1"/>
    <xf numFmtId="0" fontId="19" fillId="0" borderId="0" xfId="1" applyFont="1" applyFill="1" applyBorder="1" applyAlignment="1">
      <alignment horizontal="left" indent="1"/>
    </xf>
    <xf numFmtId="0" fontId="19" fillId="0" borderId="18" xfId="1" applyFont="1" applyFill="1" applyBorder="1" applyAlignment="1">
      <alignment horizontal="left" indent="1"/>
    </xf>
    <xf numFmtId="15" fontId="7" fillId="0" borderId="0" xfId="0" applyNumberFormat="1" applyFont="1" applyBorder="1" applyAlignment="1">
      <alignment horizontal="center"/>
    </xf>
    <xf numFmtId="0" fontId="21" fillId="0" borderId="12" xfId="0" applyFont="1" applyFill="1" applyBorder="1" applyAlignment="1">
      <alignment horizontal="left" indent="1"/>
    </xf>
    <xf numFmtId="0" fontId="20" fillId="0" borderId="12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wrapText="1" indent="1"/>
    </xf>
    <xf numFmtId="0" fontId="7" fillId="0" borderId="6" xfId="0" applyFont="1" applyFill="1" applyBorder="1" applyAlignment="1">
      <alignment horizontal="left" indent="1"/>
    </xf>
    <xf numFmtId="0" fontId="7" fillId="0" borderId="7" xfId="0" applyFont="1" applyFill="1" applyBorder="1" applyAlignment="1"/>
    <xf numFmtId="0" fontId="7" fillId="0" borderId="15" xfId="0" applyFont="1" applyFill="1" applyBorder="1" applyAlignment="1"/>
    <xf numFmtId="0" fontId="7" fillId="0" borderId="7" xfId="0" applyFont="1" applyFill="1" applyBorder="1" applyAlignment="1">
      <alignment horizontal="left" indent="1"/>
    </xf>
    <xf numFmtId="0" fontId="7" fillId="0" borderId="15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 indent="1"/>
    </xf>
    <xf numFmtId="0" fontId="7" fillId="0" borderId="0" xfId="0" applyFont="1" applyFill="1" applyAlignment="1"/>
    <xf numFmtId="0" fontId="7" fillId="0" borderId="3" xfId="0" applyFont="1" applyFill="1" applyBorder="1" applyAlignment="1">
      <alignment horizontal="left" indent="10"/>
    </xf>
    <xf numFmtId="0" fontId="7" fillId="0" borderId="5" xfId="0" applyFont="1" applyFill="1" applyBorder="1" applyAlignment="1"/>
    <xf numFmtId="0" fontId="7" fillId="0" borderId="4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15" fontId="7" fillId="0" borderId="0" xfId="0" applyNumberFormat="1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indent="10"/>
    </xf>
    <xf numFmtId="0" fontId="20" fillId="0" borderId="1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9" fontId="7" fillId="0" borderId="0" xfId="0" applyNumberFormat="1" applyFont="1" applyFill="1" applyBorder="1" applyAlignment="1"/>
    <xf numFmtId="0" fontId="6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left" indent="2"/>
    </xf>
    <xf numFmtId="0" fontId="7" fillId="0" borderId="5" xfId="0" applyFont="1" applyFill="1" applyBorder="1" applyAlignment="1">
      <alignment horizontal="left" indent="2"/>
    </xf>
    <xf numFmtId="0" fontId="22" fillId="0" borderId="0" xfId="0" applyFont="1" applyFill="1" applyBorder="1" applyAlignment="1">
      <alignment horizontal="center"/>
    </xf>
    <xf numFmtId="1" fontId="7" fillId="0" borderId="0" xfId="0" applyNumberFormat="1" applyFont="1" applyBorder="1" applyAlignment="1"/>
    <xf numFmtId="1" fontId="1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left" indent="2"/>
    </xf>
    <xf numFmtId="49" fontId="7" fillId="0" borderId="0" xfId="0" applyNumberFormat="1" applyFont="1" applyFill="1" applyBorder="1" applyAlignment="1">
      <alignment horizontal="center"/>
    </xf>
    <xf numFmtId="15" fontId="7" fillId="0" borderId="0" xfId="0" applyNumberFormat="1" applyFont="1" applyFill="1" applyAlignment="1">
      <alignment horizontal="center"/>
    </xf>
    <xf numFmtId="0" fontId="3" fillId="0" borderId="0" xfId="0" applyFont="1" applyAlignment="1"/>
    <xf numFmtId="1" fontId="7" fillId="0" borderId="0" xfId="0" applyNumberFormat="1" applyFont="1" applyFill="1" applyAlignment="1"/>
    <xf numFmtId="0" fontId="3" fillId="0" borderId="0" xfId="0" applyFont="1" applyFill="1" applyAlignment="1"/>
    <xf numFmtId="0" fontId="7" fillId="0" borderId="0" xfId="0" applyFont="1" applyFill="1" applyAlignment="1">
      <alignment horizontal="left"/>
    </xf>
    <xf numFmtId="1" fontId="3" fillId="0" borderId="13" xfId="0" applyNumberFormat="1" applyFont="1" applyBorder="1" applyAlignment="1"/>
    <xf numFmtId="0" fontId="3" fillId="0" borderId="11" xfId="0" applyFont="1" applyFill="1" applyBorder="1" applyAlignment="1"/>
    <xf numFmtId="0" fontId="7" fillId="0" borderId="1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1" fontId="7" fillId="0" borderId="18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1" fontId="24" fillId="0" borderId="15" xfId="0" applyNumberFormat="1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" fontId="7" fillId="0" borderId="17" xfId="0" applyNumberFormat="1" applyFont="1" applyFill="1" applyBorder="1" applyAlignment="1">
      <alignment horizontal="right"/>
    </xf>
    <xf numFmtId="0" fontId="25" fillId="0" borderId="0" xfId="0" applyFont="1" applyFill="1" applyBorder="1" applyAlignment="1"/>
    <xf numFmtId="0" fontId="7" fillId="0" borderId="0" xfId="0" applyFont="1" applyBorder="1" applyAlignment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9" fontId="7" fillId="0" borderId="0" xfId="0" applyNumberFormat="1" applyFont="1" applyAlignment="1">
      <alignment horizontal="center"/>
    </xf>
    <xf numFmtId="0" fontId="7" fillId="0" borderId="7" xfId="0" applyFont="1" applyBorder="1" applyAlignment="1"/>
    <xf numFmtId="14" fontId="12" fillId="0" borderId="7" xfId="0" applyNumberFormat="1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3" fontId="7" fillId="0" borderId="7" xfId="0" applyNumberFormat="1" applyFont="1" applyFill="1" applyBorder="1" applyAlignment="1">
      <alignment horizontal="left" indent="1"/>
    </xf>
    <xf numFmtId="3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left" indent="1"/>
    </xf>
    <xf numFmtId="0" fontId="20" fillId="0" borderId="4" xfId="0" applyFont="1" applyFill="1" applyBorder="1" applyAlignment="1"/>
    <xf numFmtId="1" fontId="7" fillId="0" borderId="1" xfId="0" applyNumberFormat="1" applyFont="1" applyFill="1" applyBorder="1" applyAlignment="1">
      <alignment horizontal="right"/>
    </xf>
    <xf numFmtId="0" fontId="20" fillId="0" borderId="5" xfId="0" applyFont="1" applyFill="1" applyBorder="1" applyAlignment="1">
      <alignment horizontal="left" inden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0" fillId="0" borderId="0" xfId="0" applyFont="1" applyFill="1" applyBorder="1" applyAlignment="1"/>
    <xf numFmtId="1" fontId="7" fillId="0" borderId="16" xfId="0" applyNumberFormat="1" applyFont="1" applyFill="1" applyBorder="1" applyAlignment="1">
      <alignment horizontal="right"/>
    </xf>
    <xf numFmtId="0" fontId="20" fillId="0" borderId="11" xfId="0" applyFont="1" applyFill="1" applyBorder="1" applyAlignment="1">
      <alignment horizontal="left" indent="1"/>
    </xf>
    <xf numFmtId="0" fontId="20" fillId="0" borderId="17" xfId="0" applyFont="1" applyFill="1" applyBorder="1" applyAlignment="1"/>
    <xf numFmtId="1" fontId="7" fillId="0" borderId="9" xfId="0" applyNumberFormat="1" applyFont="1" applyFill="1" applyBorder="1" applyAlignment="1"/>
    <xf numFmtId="0" fontId="10" fillId="0" borderId="11" xfId="0" applyFont="1" applyFill="1" applyBorder="1" applyAlignment="1">
      <alignment horizontal="left" indent="1"/>
    </xf>
    <xf numFmtId="0" fontId="18" fillId="0" borderId="17" xfId="0" applyFont="1" applyFill="1" applyBorder="1" applyAlignment="1"/>
    <xf numFmtId="1" fontId="9" fillId="0" borderId="9" xfId="0" applyNumberFormat="1" applyFont="1" applyFill="1" applyBorder="1" applyAlignment="1"/>
    <xf numFmtId="0" fontId="20" fillId="0" borderId="20" xfId="0" applyFont="1" applyFill="1" applyBorder="1" applyAlignment="1">
      <alignment horizontal="left" indent="1"/>
    </xf>
    <xf numFmtId="0" fontId="20" fillId="0" borderId="21" xfId="0" applyFont="1" applyFill="1" applyBorder="1" applyAlignment="1"/>
    <xf numFmtId="1" fontId="3" fillId="2" borderId="2" xfId="0" applyNumberFormat="1" applyFont="1" applyFill="1" applyBorder="1" applyAlignment="1"/>
    <xf numFmtId="0" fontId="20" fillId="0" borderId="13" xfId="0" applyFont="1" applyFill="1" applyBorder="1" applyAlignment="1"/>
    <xf numFmtId="3" fontId="7" fillId="0" borderId="13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right"/>
    </xf>
    <xf numFmtId="0" fontId="20" fillId="0" borderId="6" xfId="0" applyFont="1" applyFill="1" applyBorder="1" applyAlignment="1">
      <alignment horizontal="left" indent="1"/>
    </xf>
    <xf numFmtId="0" fontId="20" fillId="0" borderId="15" xfId="0" applyFont="1" applyFill="1" applyBorder="1" applyAlignment="1"/>
    <xf numFmtId="1" fontId="7" fillId="0" borderId="8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1" fontId="9" fillId="0" borderId="16" xfId="0" applyNumberFormat="1" applyFont="1" applyFill="1" applyBorder="1" applyAlignment="1">
      <alignment horizontal="right"/>
    </xf>
    <xf numFmtId="3" fontId="3" fillId="0" borderId="13" xfId="0" applyNumberFormat="1" applyFont="1" applyBorder="1" applyAlignment="1"/>
    <xf numFmtId="0" fontId="26" fillId="0" borderId="0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indent="1"/>
    </xf>
    <xf numFmtId="1" fontId="8" fillId="0" borderId="9" xfId="0" applyNumberFormat="1" applyFont="1" applyFill="1" applyBorder="1" applyAlignment="1">
      <alignment horizontal="right"/>
    </xf>
    <xf numFmtId="0" fontId="24" fillId="0" borderId="0" xfId="0" applyFont="1" applyFill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7" fillId="0" borderId="20" xfId="0" applyFont="1" applyFill="1" applyBorder="1" applyAlignment="1"/>
    <xf numFmtId="0" fontId="7" fillId="0" borderId="13" xfId="0" applyFont="1" applyFill="1" applyBorder="1" applyAlignment="1"/>
    <xf numFmtId="1" fontId="3" fillId="0" borderId="2" xfId="0" applyNumberFormat="1" applyFont="1" applyFill="1" applyBorder="1" applyAlignment="1">
      <alignment horizontal="right"/>
    </xf>
    <xf numFmtId="0" fontId="28" fillId="0" borderId="13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Fill="1" applyAlignment="1"/>
    <xf numFmtId="0" fontId="29" fillId="0" borderId="0" xfId="0" applyFont="1" applyFill="1" applyAlignment="1">
      <alignment horizontal="left" indent="1"/>
    </xf>
    <xf numFmtId="14" fontId="29" fillId="0" borderId="0" xfId="0" applyNumberFormat="1" applyFont="1" applyFill="1" applyAlignment="1">
      <alignment horizontal="left" indent="1"/>
    </xf>
    <xf numFmtId="1" fontId="29" fillId="0" borderId="0" xfId="0" applyNumberFormat="1" applyFont="1" applyFill="1" applyAlignment="1"/>
    <xf numFmtId="3" fontId="29" fillId="0" borderId="0" xfId="0" applyNumberFormat="1" applyFont="1" applyFill="1" applyAlignment="1"/>
    <xf numFmtId="0" fontId="29" fillId="0" borderId="0" xfId="0" applyFont="1" applyAlignment="1"/>
    <xf numFmtId="1" fontId="7" fillId="0" borderId="0" xfId="0" applyNumberFormat="1" applyFont="1" applyFill="1" applyAlignment="1">
      <alignment horizontal="right" wrapText="1"/>
    </xf>
    <xf numFmtId="3" fontId="7" fillId="0" borderId="0" xfId="0" applyNumberFormat="1" applyFont="1" applyFill="1" applyAlignment="1">
      <alignment horizontal="right" wrapText="1"/>
    </xf>
    <xf numFmtId="0" fontId="7" fillId="0" borderId="3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indent="1"/>
    </xf>
    <xf numFmtId="14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/>
    <xf numFmtId="3" fontId="7" fillId="0" borderId="0" xfId="0" applyNumberFormat="1" applyFont="1" applyFill="1" applyBorder="1" applyAlignment="1"/>
    <xf numFmtId="3" fontId="7" fillId="0" borderId="0" xfId="0" applyNumberFormat="1" applyFont="1" applyBorder="1" applyAlignment="1"/>
    <xf numFmtId="0" fontId="7" fillId="0" borderId="0" xfId="0" applyFont="1" applyFill="1" applyAlignment="1">
      <alignment horizontal="left" wrapText="1" indent="1"/>
    </xf>
    <xf numFmtId="0" fontId="3" fillId="0" borderId="0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right"/>
    </xf>
    <xf numFmtId="0" fontId="7" fillId="0" borderId="6" xfId="0" applyFont="1" applyFill="1" applyBorder="1" applyAlignment="1"/>
    <xf numFmtId="0" fontId="3" fillId="0" borderId="13" xfId="0" applyFont="1" applyFill="1" applyBorder="1" applyAlignment="1"/>
    <xf numFmtId="0" fontId="3" fillId="0" borderId="13" xfId="0" applyFont="1" applyFill="1" applyBorder="1" applyAlignment="1">
      <alignment horizontal="center"/>
    </xf>
    <xf numFmtId="0" fontId="7" fillId="0" borderId="0" xfId="0" applyFont="1" applyFill="1"/>
    <xf numFmtId="3" fontId="7" fillId="0" borderId="0" xfId="0" applyNumberFormat="1" applyFont="1"/>
    <xf numFmtId="0" fontId="7" fillId="0" borderId="3" xfId="0" applyFont="1" applyFill="1" applyBorder="1" applyAlignment="1">
      <alignment horizontal="left" indent="2"/>
    </xf>
    <xf numFmtId="0" fontId="20" fillId="0" borderId="0" xfId="0" applyFont="1" applyAlignment="1"/>
    <xf numFmtId="49" fontId="7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/>
    <xf numFmtId="1" fontId="27" fillId="0" borderId="0" xfId="0" applyNumberFormat="1" applyFont="1" applyFill="1" applyBorder="1" applyAlignment="1">
      <alignment horizontal="left" vertical="center" indent="7"/>
    </xf>
    <xf numFmtId="0" fontId="7" fillId="0" borderId="12" xfId="0" applyFont="1" applyFill="1" applyBorder="1" applyAlignment="1">
      <alignment horizontal="left" indent="10"/>
    </xf>
    <xf numFmtId="0" fontId="7" fillId="0" borderId="3" xfId="0" applyFont="1" applyFill="1" applyBorder="1" applyAlignment="1">
      <alignment horizontal="left" indent="11"/>
    </xf>
    <xf numFmtId="0" fontId="7" fillId="0" borderId="5" xfId="0" applyFont="1" applyFill="1" applyBorder="1" applyAlignment="1">
      <alignment horizontal="left" indent="1"/>
    </xf>
    <xf numFmtId="0" fontId="16" fillId="0" borderId="0" xfId="0" applyFont="1" applyAlignment="1"/>
    <xf numFmtId="1" fontId="16" fillId="0" borderId="0" xfId="0" applyNumberFormat="1" applyFont="1" applyBorder="1" applyAlignment="1"/>
    <xf numFmtId="1" fontId="16" fillId="0" borderId="0" xfId="0" applyNumberFormat="1" applyFont="1" applyAlignment="1"/>
    <xf numFmtId="1" fontId="7" fillId="0" borderId="0" xfId="0" applyNumberFormat="1" applyFont="1" applyFill="1" applyAlignment="1">
      <alignment horizontal="right" vertical="center" wrapText="1"/>
    </xf>
    <xf numFmtId="0" fontId="16" fillId="0" borderId="0" xfId="0" applyFont="1" applyAlignment="1">
      <alignment horizontal="center"/>
    </xf>
    <xf numFmtId="1" fontId="27" fillId="0" borderId="0" xfId="0" applyNumberFormat="1" applyFont="1" applyFill="1" applyBorder="1" applyAlignment="1">
      <alignment horizontal="left" vertical="center"/>
    </xf>
    <xf numFmtId="1" fontId="27" fillId="0" borderId="0" xfId="0" applyNumberFormat="1" applyFont="1" applyFill="1" applyBorder="1" applyAlignment="1">
      <alignment horizontal="left"/>
    </xf>
    <xf numFmtId="0" fontId="3" fillId="2" borderId="0" xfId="0" applyFont="1" applyFill="1" applyAlignment="1"/>
    <xf numFmtId="1" fontId="13" fillId="0" borderId="13" xfId="0" applyNumberFormat="1" applyFont="1" applyBorder="1" applyAlignment="1"/>
    <xf numFmtId="0" fontId="3" fillId="0" borderId="14" xfId="0" applyFont="1" applyBorder="1" applyAlignment="1">
      <alignment horizontal="left" indent="1"/>
    </xf>
    <xf numFmtId="14" fontId="7" fillId="0" borderId="14" xfId="0" applyNumberFormat="1" applyFont="1" applyBorder="1" applyAlignment="1">
      <alignment horizontal="left"/>
    </xf>
    <xf numFmtId="0" fontId="7" fillId="0" borderId="14" xfId="0" applyFont="1" applyBorder="1" applyAlignment="1"/>
    <xf numFmtId="0" fontId="7" fillId="0" borderId="14" xfId="0" applyFont="1" applyBorder="1" applyAlignment="1">
      <alignment horizontal="left"/>
    </xf>
    <xf numFmtId="1" fontId="7" fillId="0" borderId="0" xfId="0" applyNumberFormat="1" applyFont="1" applyBorder="1" applyAlignment="1">
      <alignment horizontal="right"/>
    </xf>
    <xf numFmtId="0" fontId="11" fillId="0" borderId="0" xfId="0" applyFont="1" applyBorder="1" applyAlignment="1"/>
    <xf numFmtId="1" fontId="3" fillId="2" borderId="0" xfId="0" applyNumberFormat="1" applyFont="1" applyFill="1" applyBorder="1" applyAlignment="1">
      <alignment horizontal="center"/>
    </xf>
    <xf numFmtId="9" fontId="7" fillId="0" borderId="14" xfId="0" applyNumberFormat="1" applyFont="1" applyBorder="1" applyAlignment="1">
      <alignment horizontal="left"/>
    </xf>
    <xf numFmtId="0" fontId="30" fillId="0" borderId="14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center"/>
    </xf>
    <xf numFmtId="0" fontId="20" fillId="0" borderId="14" xfId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1" fillId="0" borderId="14" xfId="0" applyFont="1" applyBorder="1" applyAlignment="1"/>
    <xf numFmtId="1" fontId="21" fillId="0" borderId="14" xfId="0" applyNumberFormat="1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3" fontId="11" fillId="0" borderId="0" xfId="0" applyNumberFormat="1" applyFont="1" applyBorder="1" applyAlignment="1"/>
    <xf numFmtId="3" fontId="7" fillId="0" borderId="14" xfId="0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indent="2"/>
    </xf>
    <xf numFmtId="9" fontId="7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 indent="3"/>
    </xf>
    <xf numFmtId="0" fontId="1" fillId="0" borderId="0" xfId="0" applyFont="1" applyBorder="1" applyAlignment="1"/>
    <xf numFmtId="0" fontId="20" fillId="0" borderId="0" xfId="0" applyFont="1" applyBorder="1" applyAlignment="1"/>
    <xf numFmtId="0" fontId="3" fillId="0" borderId="14" xfId="0" applyFont="1" applyBorder="1" applyAlignment="1"/>
    <xf numFmtId="0" fontId="7" fillId="0" borderId="23" xfId="0" applyFont="1" applyBorder="1" applyAlignment="1">
      <alignment horizontal="center"/>
    </xf>
    <xf numFmtId="0" fontId="9" fillId="0" borderId="13" xfId="0" applyFont="1" applyFill="1" applyBorder="1" applyAlignment="1"/>
    <xf numFmtId="0" fontId="7" fillId="0" borderId="13" xfId="0" applyFont="1" applyBorder="1" applyAlignment="1"/>
    <xf numFmtId="3" fontId="7" fillId="0" borderId="24" xfId="0" applyNumberFormat="1" applyFont="1" applyBorder="1" applyAlignment="1"/>
    <xf numFmtId="1" fontId="7" fillId="0" borderId="24" xfId="0" applyNumberFormat="1" applyFont="1" applyBorder="1" applyAlignment="1"/>
    <xf numFmtId="1" fontId="3" fillId="0" borderId="24" xfId="0" applyNumberFormat="1" applyFont="1" applyBorder="1" applyAlignment="1"/>
    <xf numFmtId="0" fontId="7" fillId="0" borderId="25" xfId="0" applyFont="1" applyBorder="1" applyAlignment="1"/>
    <xf numFmtId="1" fontId="7" fillId="0" borderId="25" xfId="0" applyNumberFormat="1" applyFont="1" applyBorder="1" applyAlignment="1"/>
    <xf numFmtId="1" fontId="3" fillId="2" borderId="22" xfId="0" applyNumberFormat="1" applyFont="1" applyFill="1" applyBorder="1" applyAlignment="1"/>
    <xf numFmtId="0" fontId="7" fillId="0" borderId="24" xfId="0" applyFont="1" applyBorder="1" applyAlignment="1"/>
    <xf numFmtId="9" fontId="9" fillId="0" borderId="0" xfId="0" applyNumberFormat="1" applyFont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1" fontId="9" fillId="2" borderId="27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1" fontId="2" fillId="0" borderId="13" xfId="0" applyNumberFormat="1" applyFont="1" applyFill="1" applyBorder="1" applyAlignment="1">
      <alignment horizontal="center"/>
    </xf>
    <xf numFmtId="0" fontId="3" fillId="0" borderId="0" xfId="0" applyFont="1"/>
    <xf numFmtId="1" fontId="33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left" indent="1"/>
    </xf>
    <xf numFmtId="0" fontId="13" fillId="0" borderId="0" xfId="0" applyFont="1" applyAlignment="1">
      <alignment horizontal="right"/>
    </xf>
    <xf numFmtId="1" fontId="13" fillId="0" borderId="0" xfId="0" applyNumberFormat="1" applyFont="1" applyAlignment="1"/>
    <xf numFmtId="0" fontId="4" fillId="0" borderId="0" xfId="0" applyFont="1" applyAlignment="1"/>
    <xf numFmtId="0" fontId="3" fillId="2" borderId="10" xfId="0" applyFont="1" applyFill="1" applyBorder="1" applyAlignment="1"/>
    <xf numFmtId="0" fontId="30" fillId="2" borderId="10" xfId="0" applyFont="1" applyFill="1" applyBorder="1" applyAlignment="1"/>
    <xf numFmtId="0" fontId="8" fillId="0" borderId="13" xfId="0" applyFont="1" applyBorder="1" applyAlignment="1"/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 indent="1"/>
    </xf>
    <xf numFmtId="0" fontId="31" fillId="0" borderId="28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1" fontId="31" fillId="0" borderId="24" xfId="0" applyNumberFormat="1" applyFont="1" applyBorder="1" applyAlignment="1">
      <alignment horizontal="center"/>
    </xf>
    <xf numFmtId="1" fontId="31" fillId="0" borderId="29" xfId="0" applyNumberFormat="1" applyFont="1" applyBorder="1" applyAlignment="1">
      <alignment horizontal="center"/>
    </xf>
    <xf numFmtId="0" fontId="34" fillId="2" borderId="26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1" fontId="12" fillId="0" borderId="0" xfId="0" applyNumberFormat="1" applyFont="1" applyFill="1" applyAlignment="1">
      <alignment horizontal="right" wrapText="1"/>
    </xf>
    <xf numFmtId="1" fontId="12" fillId="0" borderId="0" xfId="0" applyNumberFormat="1" applyFont="1" applyFill="1" applyBorder="1" applyAlignment="1">
      <alignment horizontal="right" wrapText="1"/>
    </xf>
    <xf numFmtId="0" fontId="31" fillId="0" borderId="0" xfId="0" applyFont="1" applyAlignment="1">
      <alignment horizontal="left"/>
    </xf>
    <xf numFmtId="0" fontId="12" fillId="0" borderId="0" xfId="0" applyFont="1" applyFill="1" applyAlignment="1">
      <alignment horizontal="left" wrapText="1" indent="1"/>
    </xf>
    <xf numFmtId="0" fontId="17" fillId="0" borderId="0" xfId="0" applyFont="1" applyFill="1" applyBorder="1" applyAlignment="1"/>
    <xf numFmtId="0" fontId="21" fillId="0" borderId="1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left" wrapText="1"/>
    </xf>
    <xf numFmtId="0" fontId="7" fillId="0" borderId="12" xfId="0" applyFont="1" applyFill="1" applyBorder="1" applyAlignment="1">
      <alignment horizontal="left" wrapText="1" indent="1"/>
    </xf>
    <xf numFmtId="0" fontId="7" fillId="0" borderId="0" xfId="0" applyFont="1" applyFill="1" applyBorder="1" applyAlignment="1">
      <alignment horizontal="left" wrapText="1" indent="1"/>
    </xf>
    <xf numFmtId="0" fontId="7" fillId="0" borderId="18" xfId="0" applyFont="1" applyFill="1" applyBorder="1" applyAlignment="1">
      <alignment horizontal="left" wrapText="1" indent="1"/>
    </xf>
    <xf numFmtId="0" fontId="7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indent="2"/>
    </xf>
    <xf numFmtId="0" fontId="7" fillId="0" borderId="4" xfId="0" applyFont="1" applyFill="1" applyBorder="1" applyAlignment="1">
      <alignment horizontal="left" indent="2"/>
    </xf>
    <xf numFmtId="1" fontId="7" fillId="0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left" vertical="center" wrapText="1" indent="1"/>
    </xf>
    <xf numFmtId="0" fontId="20" fillId="0" borderId="4" xfId="0" applyFont="1" applyFill="1" applyBorder="1" applyAlignment="1">
      <alignment horizontal="left" vertical="center" wrapText="1" indent="1"/>
    </xf>
    <xf numFmtId="0" fontId="7" fillId="0" borderId="0" xfId="0" applyFont="1" applyFill="1" applyAlignment="1">
      <alignment horizontal="left" wrapText="1" indent="1"/>
    </xf>
    <xf numFmtId="0" fontId="20" fillId="0" borderId="3" xfId="0" applyFont="1" applyFill="1" applyBorder="1" applyAlignment="1">
      <alignment horizontal="left" wrapText="1" indent="1"/>
    </xf>
    <xf numFmtId="0" fontId="20" fillId="0" borderId="4" xfId="0" applyFont="1" applyFill="1" applyBorder="1" applyAlignment="1">
      <alignment horizontal="left" wrapText="1" indent="1"/>
    </xf>
    <xf numFmtId="0" fontId="12" fillId="0" borderId="0" xfId="0" applyFont="1" applyFill="1" applyAlignment="1">
      <alignment horizontal="left" wrapText="1" indent="1"/>
    </xf>
    <xf numFmtId="0" fontId="12" fillId="0" borderId="0" xfId="0" applyFont="1" applyFill="1" applyBorder="1" applyAlignment="1">
      <alignment horizontal="left" wrapText="1" indent="1"/>
    </xf>
    <xf numFmtId="49" fontId="7" fillId="0" borderId="1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 vertical="center" wrapText="1" inden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280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rosoft/Desktop/2017_ITR3_PR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pril-2020/ITR3_2019_PR5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ilmb21.indiatimes.com/service/home/~/Final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velopment/e-Filing/ITR%203/AY%202017-18/Test/27-03-2017/2017_ITR2_Z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Profit and Loss"/>
      <sheetName val="Part A - OI"/>
      <sheetName val="Quantitative Details"/>
      <sheetName val="Part B - TI TTI"/>
      <sheetName val="Sheet1"/>
      <sheetName val="ITold"/>
      <sheetName val="Tax Calculated"/>
      <sheetName val="IT"/>
      <sheetName val="TDS"/>
      <sheetName val="Schedule S"/>
      <sheetName val="House Property"/>
      <sheetName val="BP"/>
      <sheetName val="DPM - DOA"/>
      <sheetName val="DEP_DCG"/>
      <sheetName val="ESR"/>
      <sheetName val="CG"/>
      <sheetName val="OS"/>
      <sheetName val="CYLA - BFLA"/>
      <sheetName val="CFL"/>
      <sheetName val="Unabsorbed Depreciation"/>
      <sheetName val="ICDS"/>
      <sheetName val="10A"/>
      <sheetName val="80_"/>
      <sheetName val="VI-A"/>
      <sheetName val="80G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OLDAL"/>
      <sheetName val="Temporary Values"/>
      <sheetName val="DropDownValues"/>
      <sheetName val="Pre XML"/>
      <sheetName val="BA"/>
      <sheetName val="Instructions"/>
    </sheetNames>
    <sheetDataSet>
      <sheetData sheetId="0" refreshError="1"/>
      <sheetData sheetId="1" refreshError="1">
        <row r="8">
          <cell r="AJ8" t="str">
            <v>(Select)</v>
          </cell>
        </row>
        <row r="18">
          <cell r="AC18" t="str">
            <v>(Select)</v>
          </cell>
        </row>
        <row r="23">
          <cell r="AN23" t="str">
            <v>(Select)</v>
          </cell>
        </row>
        <row r="36">
          <cell r="AM36" t="str">
            <v>(Select)</v>
          </cell>
        </row>
        <row r="45">
          <cell r="N45" t="str">
            <v>(Select)</v>
          </cell>
        </row>
        <row r="49">
          <cell r="D49" t="str">
            <v>(Select)</v>
          </cell>
        </row>
        <row r="50">
          <cell r="D50" t="str">
            <v>(Select)</v>
          </cell>
        </row>
        <row r="51">
          <cell r="D51" t="str">
            <v>(Select)</v>
          </cell>
        </row>
        <row r="52">
          <cell r="D52" t="str">
            <v>(Select)</v>
          </cell>
        </row>
        <row r="53">
          <cell r="D53" t="str">
            <v>(Select)</v>
          </cell>
        </row>
        <row r="54">
          <cell r="D54" t="str">
            <v>(Select)</v>
          </cell>
        </row>
        <row r="55">
          <cell r="D55" t="str">
            <v>(Select)</v>
          </cell>
        </row>
      </sheetData>
      <sheetData sheetId="2" refreshError="1">
        <row r="3">
          <cell r="C3" t="str">
            <v>(Select)</v>
          </cell>
        </row>
        <row r="4">
          <cell r="C4" t="str">
            <v>(Select)</v>
          </cell>
        </row>
        <row r="5">
          <cell r="C5" t="str">
            <v>(Select)</v>
          </cell>
        </row>
      </sheetData>
      <sheetData sheetId="3" refreshError="1">
        <row r="63">
          <cell r="J63">
            <v>0</v>
          </cell>
        </row>
        <row r="77">
          <cell r="J77">
            <v>0</v>
          </cell>
        </row>
      </sheetData>
      <sheetData sheetId="4" refreshError="1"/>
      <sheetData sheetId="5" refreshError="1">
        <row r="35">
          <cell r="J35">
            <v>0</v>
          </cell>
        </row>
        <row r="46">
          <cell r="J46">
            <v>0</v>
          </cell>
        </row>
        <row r="57">
          <cell r="J57">
            <v>0</v>
          </cell>
        </row>
        <row r="65">
          <cell r="J65">
            <v>0</v>
          </cell>
        </row>
        <row r="74">
          <cell r="J74">
            <v>0</v>
          </cell>
        </row>
        <row r="83">
          <cell r="J83">
            <v>0</v>
          </cell>
        </row>
      </sheetData>
      <sheetData sheetId="6" refreshError="1"/>
      <sheetData sheetId="7" refreshError="1">
        <row r="2">
          <cell r="J2">
            <v>0</v>
          </cell>
        </row>
        <row r="3">
          <cell r="J3">
            <v>0</v>
          </cell>
        </row>
        <row r="7">
          <cell r="H7">
            <v>0</v>
          </cell>
        </row>
        <row r="9">
          <cell r="J9">
            <v>0</v>
          </cell>
        </row>
        <row r="15">
          <cell r="H15">
            <v>0</v>
          </cell>
        </row>
        <row r="19">
          <cell r="H19">
            <v>0</v>
          </cell>
        </row>
        <row r="20">
          <cell r="J20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  <cell r="Q40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  <cell r="Q46">
            <v>0</v>
          </cell>
        </row>
        <row r="47">
          <cell r="J47">
            <v>0</v>
          </cell>
          <cell r="Q47">
            <v>1850000</v>
          </cell>
        </row>
        <row r="48">
          <cell r="S48" t="str">
            <v>0</v>
          </cell>
        </row>
        <row r="50">
          <cell r="H50">
            <v>0</v>
          </cell>
          <cell r="Q50">
            <v>0</v>
          </cell>
        </row>
        <row r="51">
          <cell r="H51">
            <v>0</v>
          </cell>
        </row>
        <row r="52">
          <cell r="J52">
            <v>0</v>
          </cell>
        </row>
        <row r="56">
          <cell r="J56">
            <v>0</v>
          </cell>
        </row>
        <row r="57">
          <cell r="J57">
            <v>0</v>
          </cell>
          <cell r="Q57">
            <v>-10000000</v>
          </cell>
        </row>
        <row r="59">
          <cell r="H59">
            <v>0</v>
          </cell>
        </row>
        <row r="60">
          <cell r="H60">
            <v>0</v>
          </cell>
        </row>
        <row r="61">
          <cell r="J61">
            <v>0</v>
          </cell>
        </row>
        <row r="62">
          <cell r="J62">
            <v>0</v>
          </cell>
          <cell r="Q62">
            <v>8150000</v>
          </cell>
        </row>
        <row r="63">
          <cell r="J63">
            <v>0</v>
          </cell>
        </row>
        <row r="64">
          <cell r="J64">
            <v>0</v>
          </cell>
          <cell r="Q64">
            <v>0</v>
          </cell>
        </row>
        <row r="65">
          <cell r="J65">
            <v>0</v>
          </cell>
        </row>
        <row r="66">
          <cell r="J66">
            <v>0</v>
          </cell>
        </row>
        <row r="71">
          <cell r="J71">
            <v>0</v>
          </cell>
        </row>
        <row r="72">
          <cell r="J72">
            <v>0</v>
          </cell>
          <cell r="Q72">
            <v>0</v>
          </cell>
        </row>
        <row r="74">
          <cell r="Q74">
            <v>0</v>
          </cell>
        </row>
        <row r="76">
          <cell r="Q76">
            <v>0</v>
          </cell>
        </row>
        <row r="77">
          <cell r="J77">
            <v>0</v>
          </cell>
        </row>
        <row r="78">
          <cell r="J78">
            <v>0</v>
          </cell>
          <cell r="Q78">
            <v>0</v>
          </cell>
        </row>
        <row r="80">
          <cell r="H80">
            <v>0</v>
          </cell>
          <cell r="Q80">
            <v>0</v>
          </cell>
        </row>
        <row r="81">
          <cell r="H81">
            <v>0</v>
          </cell>
        </row>
        <row r="82">
          <cell r="H82">
            <v>0</v>
          </cell>
        </row>
        <row r="84">
          <cell r="J84">
            <v>0</v>
          </cell>
        </row>
        <row r="85">
          <cell r="J85">
            <v>0</v>
          </cell>
        </row>
      </sheetData>
      <sheetData sheetId="8" refreshError="1">
        <row r="8">
          <cell r="B8" t="b">
            <v>1</v>
          </cell>
          <cell r="D8">
            <v>0</v>
          </cell>
          <cell r="E8" t="b">
            <v>0</v>
          </cell>
          <cell r="F8" t="b">
            <v>1</v>
          </cell>
        </row>
      </sheetData>
      <sheetData sheetId="9" refreshError="1"/>
      <sheetData sheetId="10" refreshError="1">
        <row r="3">
          <cell r="B3">
            <v>0</v>
          </cell>
          <cell r="D3">
            <v>0</v>
          </cell>
        </row>
        <row r="4">
          <cell r="B4">
            <v>0</v>
          </cell>
        </row>
        <row r="6">
          <cell r="D6">
            <v>0</v>
          </cell>
        </row>
        <row r="7">
          <cell r="B7">
            <v>42743</v>
          </cell>
          <cell r="D7">
            <v>0</v>
          </cell>
        </row>
        <row r="8">
          <cell r="B8">
            <v>0</v>
          </cell>
          <cell r="D8">
            <v>0</v>
          </cell>
        </row>
        <row r="9">
          <cell r="B9" t="str">
            <v>(S</v>
          </cell>
          <cell r="D9">
            <v>0</v>
          </cell>
        </row>
        <row r="10">
          <cell r="B10">
            <v>43100</v>
          </cell>
        </row>
        <row r="12">
          <cell r="B12">
            <v>43100</v>
          </cell>
        </row>
        <row r="13">
          <cell r="E13">
            <v>5</v>
          </cell>
        </row>
        <row r="15">
          <cell r="B15">
            <v>0</v>
          </cell>
        </row>
        <row r="20">
          <cell r="B20" t="str">
            <v>(</v>
          </cell>
        </row>
        <row r="21">
          <cell r="B21" t="str">
            <v>(Se</v>
          </cell>
        </row>
        <row r="23">
          <cell r="B23">
            <v>0</v>
          </cell>
        </row>
        <row r="24">
          <cell r="B24" t="str">
            <v/>
          </cell>
        </row>
        <row r="33">
          <cell r="B33">
            <v>0</v>
          </cell>
        </row>
        <row r="68">
          <cell r="E68" t="b">
            <v>0</v>
          </cell>
        </row>
        <row r="99">
          <cell r="B99" t="b">
            <v>0</v>
          </cell>
        </row>
        <row r="100">
          <cell r="B100">
            <v>0</v>
          </cell>
        </row>
        <row r="108">
          <cell r="B108">
            <v>0</v>
          </cell>
        </row>
        <row r="114">
          <cell r="B114">
            <v>0</v>
          </cell>
        </row>
        <row r="115">
          <cell r="B115">
            <v>1</v>
          </cell>
        </row>
        <row r="185">
          <cell r="R185">
            <v>0</v>
          </cell>
        </row>
        <row r="205">
          <cell r="G205">
            <v>0</v>
          </cell>
        </row>
        <row r="206">
          <cell r="G206">
            <v>0</v>
          </cell>
        </row>
        <row r="220">
          <cell r="H220">
            <v>0</v>
          </cell>
        </row>
      </sheetData>
      <sheetData sheetId="11" refreshError="1">
        <row r="3">
          <cell r="R3" t="b">
            <v>0</v>
          </cell>
          <cell r="T3">
            <v>0</v>
          </cell>
          <cell r="X3">
            <v>0</v>
          </cell>
        </row>
        <row r="5">
          <cell r="R5" t="e">
            <v>#VALUE!</v>
          </cell>
          <cell r="S5" t="e">
            <v>#VALUE!</v>
          </cell>
          <cell r="T5" t="e">
            <v>#VALUE!</v>
          </cell>
          <cell r="U5" t="e">
            <v>#VALUE!</v>
          </cell>
          <cell r="X5" t="e">
            <v>#VALUE!</v>
          </cell>
        </row>
        <row r="6">
          <cell r="R6" t="e">
            <v>#VALUE!</v>
          </cell>
          <cell r="S6" t="e">
            <v>#VALUE!</v>
          </cell>
          <cell r="T6" t="e">
            <v>#VALUE!</v>
          </cell>
          <cell r="U6" t="e">
            <v>#VALUE!</v>
          </cell>
          <cell r="X6" t="e">
            <v>#VALUE!</v>
          </cell>
        </row>
        <row r="7">
          <cell r="R7" t="e">
            <v>#VALUE!</v>
          </cell>
          <cell r="S7" t="e">
            <v>#VALUE!</v>
          </cell>
          <cell r="T7" t="e">
            <v>#VALUE!</v>
          </cell>
          <cell r="U7" t="e">
            <v>#VALUE!</v>
          </cell>
          <cell r="X7" t="e">
            <v>#VALUE!</v>
          </cell>
        </row>
        <row r="8">
          <cell r="R8" t="e">
            <v>#VALUE!</v>
          </cell>
          <cell r="S8" t="e">
            <v>#VALUE!</v>
          </cell>
          <cell r="T8" t="e">
            <v>#VALUE!</v>
          </cell>
          <cell r="U8" t="e">
            <v>#VALUE!</v>
          </cell>
          <cell r="X8" t="e">
            <v>#VALUE!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  <row r="16">
          <cell r="T16">
            <v>0</v>
          </cell>
          <cell r="U16">
            <v>0</v>
          </cell>
        </row>
        <row r="17">
          <cell r="T17">
            <v>0</v>
          </cell>
          <cell r="U17">
            <v>0</v>
          </cell>
        </row>
        <row r="18">
          <cell r="T18">
            <v>0</v>
          </cell>
          <cell r="U18">
            <v>0</v>
          </cell>
        </row>
        <row r="19">
          <cell r="T19">
            <v>0</v>
          </cell>
          <cell r="U19">
            <v>0</v>
          </cell>
        </row>
        <row r="20">
          <cell r="S20">
            <v>0</v>
          </cell>
          <cell r="T20">
            <v>0</v>
          </cell>
          <cell r="U20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2">
          <cell r="S22">
            <v>0</v>
          </cell>
          <cell r="T22">
            <v>0</v>
          </cell>
          <cell r="U22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4">
          <cell r="P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</sheetData>
      <sheetData sheetId="12" refreshError="1"/>
      <sheetData sheetId="13" refreshError="1">
        <row r="16">
          <cell r="J16">
            <v>0</v>
          </cell>
        </row>
      </sheetData>
      <sheetData sheetId="14" refreshError="1">
        <row r="57">
          <cell r="I57">
            <v>0</v>
          </cell>
        </row>
      </sheetData>
      <sheetData sheetId="15" refreshError="1">
        <row r="3">
          <cell r="I3">
            <v>0</v>
          </cell>
        </row>
        <row r="32">
          <cell r="I32">
            <v>0</v>
          </cell>
        </row>
        <row r="33">
          <cell r="I33">
            <v>0</v>
          </cell>
        </row>
        <row r="37">
          <cell r="I37">
            <v>0</v>
          </cell>
        </row>
        <row r="46">
          <cell r="G46">
            <v>0</v>
          </cell>
        </row>
        <row r="71">
          <cell r="I71">
            <v>0</v>
          </cell>
        </row>
        <row r="84">
          <cell r="I84">
            <v>0</v>
          </cell>
        </row>
        <row r="93">
          <cell r="I93">
            <v>0</v>
          </cell>
        </row>
        <row r="95">
          <cell r="I95">
            <v>0</v>
          </cell>
        </row>
        <row r="98">
          <cell r="I98">
            <v>0</v>
          </cell>
        </row>
        <row r="100">
          <cell r="I100">
            <v>0</v>
          </cell>
        </row>
        <row r="103">
          <cell r="I103">
            <v>0</v>
          </cell>
        </row>
        <row r="104">
          <cell r="I104">
            <v>0</v>
          </cell>
        </row>
        <row r="107">
          <cell r="I107">
            <v>0</v>
          </cell>
        </row>
        <row r="116">
          <cell r="N116">
            <v>0</v>
          </cell>
        </row>
        <row r="117">
          <cell r="G117">
            <v>0</v>
          </cell>
          <cell r="N117">
            <v>0</v>
          </cell>
        </row>
        <row r="118">
          <cell r="E118">
            <v>0</v>
          </cell>
          <cell r="G118">
            <v>0</v>
          </cell>
          <cell r="I118">
            <v>0</v>
          </cell>
        </row>
        <row r="119">
          <cell r="E119">
            <v>0</v>
          </cell>
          <cell r="G119">
            <v>0</v>
          </cell>
          <cell r="I119">
            <v>0</v>
          </cell>
        </row>
        <row r="120">
          <cell r="G120">
            <v>0</v>
          </cell>
        </row>
      </sheetData>
      <sheetData sheetId="16" refreshError="1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6">
          <cell r="D26">
            <v>5</v>
          </cell>
          <cell r="E26">
            <v>10</v>
          </cell>
          <cell r="F26">
            <v>100</v>
          </cell>
          <cell r="G26">
            <v>10</v>
          </cell>
          <cell r="H26">
            <v>25</v>
          </cell>
          <cell r="I26">
            <v>20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</sheetData>
      <sheetData sheetId="17" refreshError="1">
        <row r="19">
          <cell r="H19">
            <v>0</v>
          </cell>
        </row>
        <row r="39">
          <cell r="H39">
            <v>0</v>
          </cell>
        </row>
      </sheetData>
      <sheetData sheetId="18" refreshError="1">
        <row r="12">
          <cell r="E12">
            <v>0</v>
          </cell>
        </row>
      </sheetData>
      <sheetData sheetId="19" refreshError="1">
        <row r="4">
          <cell r="T4">
            <v>0</v>
          </cell>
          <cell r="W4" t="str">
            <v>A1e</v>
          </cell>
          <cell r="X4">
            <v>0</v>
          </cell>
        </row>
        <row r="5">
          <cell r="T5">
            <v>0</v>
          </cell>
          <cell r="W5" t="str">
            <v>A2c</v>
          </cell>
          <cell r="X5">
            <v>0</v>
          </cell>
        </row>
        <row r="6">
          <cell r="T6">
            <v>0</v>
          </cell>
          <cell r="W6" t="str">
            <v>A3ie</v>
          </cell>
          <cell r="X6">
            <v>0</v>
          </cell>
        </row>
        <row r="7">
          <cell r="W7" t="str">
            <v>A3iie</v>
          </cell>
          <cell r="X7">
            <v>0</v>
          </cell>
        </row>
        <row r="8">
          <cell r="T8">
            <v>0</v>
          </cell>
          <cell r="W8" t="str">
            <v>A4a</v>
          </cell>
          <cell r="X8">
            <v>0</v>
          </cell>
        </row>
        <row r="9">
          <cell r="T9">
            <v>0</v>
          </cell>
          <cell r="W9" t="str">
            <v>A4b</v>
          </cell>
          <cell r="X9">
            <v>0</v>
          </cell>
        </row>
        <row r="10">
          <cell r="T10">
            <v>0</v>
          </cell>
          <cell r="W10" t="str">
            <v>A5e</v>
          </cell>
          <cell r="X10">
            <v>0</v>
          </cell>
        </row>
        <row r="11">
          <cell r="O11">
            <v>0</v>
          </cell>
          <cell r="W11" t="str">
            <v>A6g</v>
          </cell>
          <cell r="X11">
            <v>0</v>
          </cell>
        </row>
        <row r="12">
          <cell r="O12">
            <v>0</v>
          </cell>
          <cell r="W12" t="str">
            <v>A7</v>
          </cell>
          <cell r="X12">
            <v>0</v>
          </cell>
        </row>
        <row r="13">
          <cell r="T13">
            <v>0</v>
          </cell>
          <cell r="W13" t="str">
            <v>A8</v>
          </cell>
          <cell r="X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O17">
            <v>0</v>
          </cell>
        </row>
        <row r="18">
          <cell r="Q18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Q22">
            <v>0</v>
          </cell>
        </row>
        <row r="24">
          <cell r="T24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O29">
            <v>0</v>
          </cell>
        </row>
        <row r="31">
          <cell r="T31">
            <v>0</v>
          </cell>
        </row>
        <row r="32">
          <cell r="Q32">
            <v>0</v>
          </cell>
        </row>
        <row r="34">
          <cell r="T34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T41">
            <v>0</v>
          </cell>
        </row>
        <row r="42">
          <cell r="Q42">
            <v>0</v>
          </cell>
        </row>
        <row r="44">
          <cell r="Q44">
            <v>0</v>
          </cell>
        </row>
        <row r="45">
          <cell r="Q45">
            <v>0</v>
          </cell>
        </row>
        <row r="55">
          <cell r="Q55">
            <v>0</v>
          </cell>
        </row>
        <row r="57">
          <cell r="T57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T64">
            <v>0</v>
          </cell>
        </row>
        <row r="65">
          <cell r="O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O69">
            <v>0</v>
          </cell>
        </row>
        <row r="70">
          <cell r="Q70">
            <v>0</v>
          </cell>
        </row>
        <row r="79">
          <cell r="Q79">
            <v>0</v>
          </cell>
          <cell r="T79">
            <v>0</v>
          </cell>
        </row>
        <row r="80">
          <cell r="T80">
            <v>0</v>
          </cell>
        </row>
        <row r="83">
          <cell r="U83" t="e">
            <v>#VALUE!</v>
          </cell>
          <cell r="V83">
            <v>0</v>
          </cell>
          <cell r="Z83">
            <v>0</v>
          </cell>
          <cell r="AB83">
            <v>0</v>
          </cell>
          <cell r="AD83">
            <v>0</v>
          </cell>
          <cell r="AF83">
            <v>0</v>
          </cell>
          <cell r="AH83">
            <v>0</v>
          </cell>
        </row>
        <row r="84">
          <cell r="U84" t="e">
            <v>#VALUE!</v>
          </cell>
          <cell r="V84">
            <v>0</v>
          </cell>
          <cell r="Z84">
            <v>0</v>
          </cell>
          <cell r="AB84">
            <v>0</v>
          </cell>
          <cell r="AF84">
            <v>0</v>
          </cell>
          <cell r="AH84">
            <v>0</v>
          </cell>
        </row>
        <row r="86">
          <cell r="Q86">
            <v>0</v>
          </cell>
          <cell r="T86">
            <v>0</v>
          </cell>
        </row>
        <row r="94">
          <cell r="Q94">
            <v>0</v>
          </cell>
        </row>
        <row r="96">
          <cell r="V96" t="str">
            <v>B1e</v>
          </cell>
          <cell r="W96">
            <v>0</v>
          </cell>
        </row>
        <row r="97">
          <cell r="T97">
            <v>0</v>
          </cell>
          <cell r="V97" t="str">
            <v>B2e</v>
          </cell>
          <cell r="W97">
            <v>0</v>
          </cell>
        </row>
        <row r="98">
          <cell r="T98">
            <v>0</v>
          </cell>
          <cell r="V98" t="str">
            <v>B3e</v>
          </cell>
          <cell r="W98">
            <v>0</v>
          </cell>
        </row>
        <row r="99">
          <cell r="T99">
            <v>0</v>
          </cell>
          <cell r="V99" t="str">
            <v>Bi4e</v>
          </cell>
          <cell r="W99">
            <v>0</v>
          </cell>
        </row>
        <row r="100">
          <cell r="V100" t="str">
            <v>B4iie</v>
          </cell>
          <cell r="W100">
            <v>0</v>
          </cell>
        </row>
        <row r="101">
          <cell r="T101">
            <v>0</v>
          </cell>
          <cell r="V101" t="str">
            <v>B5c</v>
          </cell>
          <cell r="W101">
            <v>0</v>
          </cell>
        </row>
        <row r="102">
          <cell r="T102">
            <v>0</v>
          </cell>
          <cell r="V102" t="str">
            <v>B5c</v>
          </cell>
          <cell r="W102">
            <v>0</v>
          </cell>
        </row>
        <row r="103">
          <cell r="T103">
            <v>0</v>
          </cell>
          <cell r="V103" t="str">
            <v>B6ie</v>
          </cell>
          <cell r="W103">
            <v>0</v>
          </cell>
        </row>
        <row r="104">
          <cell r="O104">
            <v>0</v>
          </cell>
          <cell r="V104" t="str">
            <v>B6iie</v>
          </cell>
          <cell r="W104">
            <v>0</v>
          </cell>
        </row>
        <row r="105">
          <cell r="O105">
            <v>0</v>
          </cell>
          <cell r="V105" t="str">
            <v>B6iiie</v>
          </cell>
          <cell r="W105">
            <v>0</v>
          </cell>
        </row>
        <row r="106">
          <cell r="T106">
            <v>0</v>
          </cell>
          <cell r="V106" t="str">
            <v>B7c</v>
          </cell>
          <cell r="W106">
            <v>0</v>
          </cell>
        </row>
        <row r="107">
          <cell r="T107">
            <v>0</v>
          </cell>
          <cell r="V107" t="str">
            <v>B7f</v>
          </cell>
          <cell r="W107">
            <v>0</v>
          </cell>
        </row>
        <row r="108">
          <cell r="T108">
            <v>0</v>
          </cell>
          <cell r="V108" t="str">
            <v>B8e</v>
          </cell>
          <cell r="W108">
            <v>0</v>
          </cell>
        </row>
        <row r="109">
          <cell r="T109">
            <v>0</v>
          </cell>
          <cell r="V109" t="str">
            <v>B9</v>
          </cell>
          <cell r="W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O115">
            <v>0</v>
          </cell>
        </row>
        <row r="116">
          <cell r="Q116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O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O124">
            <v>0</v>
          </cell>
        </row>
        <row r="125">
          <cell r="Q125">
            <v>0</v>
          </cell>
        </row>
        <row r="127">
          <cell r="T127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O132">
            <v>0</v>
          </cell>
        </row>
        <row r="133">
          <cell r="O133">
            <v>0</v>
          </cell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O137">
            <v>0</v>
          </cell>
        </row>
        <row r="138">
          <cell r="Q138">
            <v>0</v>
          </cell>
        </row>
        <row r="140">
          <cell r="T140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O150">
            <v>0</v>
          </cell>
        </row>
        <row r="151">
          <cell r="Q151">
            <v>0</v>
          </cell>
        </row>
        <row r="153">
          <cell r="T153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O163">
            <v>0</v>
          </cell>
        </row>
        <row r="164">
          <cell r="Q164">
            <v>0</v>
          </cell>
        </row>
        <row r="165">
          <cell r="T165">
            <v>0</v>
          </cell>
        </row>
        <row r="166">
          <cell r="O166">
            <v>0</v>
          </cell>
          <cell r="T166">
            <v>0</v>
          </cell>
        </row>
        <row r="167">
          <cell r="O167">
            <v>0</v>
          </cell>
          <cell r="T167">
            <v>0</v>
          </cell>
        </row>
        <row r="168">
          <cell r="O168">
            <v>0</v>
          </cell>
          <cell r="T168">
            <v>0</v>
          </cell>
        </row>
        <row r="169">
          <cell r="O169">
            <v>0</v>
          </cell>
          <cell r="T169">
            <v>0</v>
          </cell>
        </row>
        <row r="170">
          <cell r="O170">
            <v>0</v>
          </cell>
          <cell r="T170">
            <v>0</v>
          </cell>
        </row>
        <row r="171">
          <cell r="T171">
            <v>0</v>
          </cell>
        </row>
        <row r="172">
          <cell r="Q172">
            <v>0</v>
          </cell>
          <cell r="T172">
            <v>0</v>
          </cell>
        </row>
        <row r="173">
          <cell r="Q173">
            <v>0</v>
          </cell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O182">
            <v>0</v>
          </cell>
          <cell r="T182">
            <v>0</v>
          </cell>
        </row>
        <row r="183">
          <cell r="O183">
            <v>0</v>
          </cell>
          <cell r="T183">
            <v>0</v>
          </cell>
        </row>
        <row r="184">
          <cell r="O184">
            <v>0</v>
          </cell>
          <cell r="T184">
            <v>0</v>
          </cell>
        </row>
        <row r="185">
          <cell r="T185">
            <v>0</v>
          </cell>
        </row>
        <row r="186">
          <cell r="Q186">
            <v>0</v>
          </cell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O195">
            <v>0</v>
          </cell>
          <cell r="T195">
            <v>0</v>
          </cell>
        </row>
        <row r="196">
          <cell r="O196">
            <v>0</v>
          </cell>
          <cell r="T196">
            <v>0</v>
          </cell>
        </row>
        <row r="197">
          <cell r="O197">
            <v>0</v>
          </cell>
          <cell r="T197">
            <v>0</v>
          </cell>
        </row>
        <row r="198">
          <cell r="T198">
            <v>0</v>
          </cell>
        </row>
        <row r="199">
          <cell r="Q199">
            <v>0</v>
          </cell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O208">
            <v>0</v>
          </cell>
          <cell r="T208">
            <v>0</v>
          </cell>
        </row>
        <row r="209">
          <cell r="O209">
            <v>0</v>
          </cell>
          <cell r="T209">
            <v>0</v>
          </cell>
        </row>
        <row r="210">
          <cell r="O210">
            <v>0</v>
          </cell>
          <cell r="T210">
            <v>0</v>
          </cell>
        </row>
        <row r="211">
          <cell r="T211">
            <v>0</v>
          </cell>
        </row>
        <row r="212">
          <cell r="Q212">
            <v>0</v>
          </cell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O215">
            <v>0</v>
          </cell>
          <cell r="T215">
            <v>0</v>
          </cell>
        </row>
        <row r="216">
          <cell r="Q216">
            <v>0</v>
          </cell>
          <cell r="T216">
            <v>0</v>
          </cell>
        </row>
        <row r="217">
          <cell r="T217">
            <v>0</v>
          </cell>
        </row>
        <row r="218">
          <cell r="O218">
            <v>0</v>
          </cell>
          <cell r="T218">
            <v>0</v>
          </cell>
        </row>
        <row r="219">
          <cell r="Q219">
            <v>0</v>
          </cell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O226">
            <v>0</v>
          </cell>
        </row>
        <row r="227">
          <cell r="O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O234">
            <v>0</v>
          </cell>
        </row>
        <row r="235">
          <cell r="Q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Q245">
            <v>0</v>
          </cell>
          <cell r="T245">
            <v>0</v>
          </cell>
        </row>
        <row r="254">
          <cell r="Q254">
            <v>0</v>
          </cell>
          <cell r="T254">
            <v>0</v>
          </cell>
        </row>
        <row r="257">
          <cell r="U257" t="e">
            <v>#VALUE!</v>
          </cell>
          <cell r="V257">
            <v>0</v>
          </cell>
          <cell r="Y257">
            <v>0</v>
          </cell>
          <cell r="AA257">
            <v>0</v>
          </cell>
          <cell r="AC257">
            <v>0</v>
          </cell>
          <cell r="AE257">
            <v>0</v>
          </cell>
          <cell r="AG257">
            <v>0</v>
          </cell>
          <cell r="AI257">
            <v>0</v>
          </cell>
          <cell r="AK257">
            <v>0</v>
          </cell>
        </row>
        <row r="258">
          <cell r="U258" t="e">
            <v>#VALUE!</v>
          </cell>
          <cell r="V258">
            <v>0</v>
          </cell>
          <cell r="Y258">
            <v>0</v>
          </cell>
          <cell r="AA258">
            <v>0</v>
          </cell>
          <cell r="AC258">
            <v>0</v>
          </cell>
          <cell r="AE258">
            <v>0</v>
          </cell>
          <cell r="AG258">
            <v>0</v>
          </cell>
          <cell r="AI258">
            <v>0</v>
          </cell>
          <cell r="AK258">
            <v>0</v>
          </cell>
        </row>
        <row r="260">
          <cell r="Q260">
            <v>0</v>
          </cell>
          <cell r="T260">
            <v>0</v>
          </cell>
        </row>
        <row r="261">
          <cell r="Q261">
            <v>0</v>
          </cell>
        </row>
        <row r="266">
          <cell r="F266" t="str">
            <v>(Select)</v>
          </cell>
        </row>
        <row r="267">
          <cell r="F267" t="str">
            <v>(Select)</v>
          </cell>
        </row>
        <row r="268">
          <cell r="F268" t="str">
            <v>(Select)</v>
          </cell>
        </row>
        <row r="269">
          <cell r="F269" t="str">
            <v>(Select)</v>
          </cell>
        </row>
        <row r="270">
          <cell r="F270" t="str">
            <v>(Select)</v>
          </cell>
        </row>
        <row r="271">
          <cell r="F271" t="str">
            <v>(Select)</v>
          </cell>
        </row>
        <row r="272">
          <cell r="F272" t="str">
            <v>(Select)</v>
          </cell>
        </row>
        <row r="273">
          <cell r="F273" t="str">
            <v>(Select)</v>
          </cell>
        </row>
        <row r="283"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</row>
        <row r="284">
          <cell r="G284">
            <v>0</v>
          </cell>
          <cell r="I284">
            <v>0</v>
          </cell>
          <cell r="J284">
            <v>0</v>
          </cell>
          <cell r="O284">
            <v>0</v>
          </cell>
        </row>
        <row r="285">
          <cell r="G285">
            <v>0</v>
          </cell>
          <cell r="H285">
            <v>0</v>
          </cell>
          <cell r="J285">
            <v>0</v>
          </cell>
          <cell r="O285">
            <v>0</v>
          </cell>
        </row>
        <row r="286">
          <cell r="G286">
            <v>0</v>
          </cell>
          <cell r="H286">
            <v>0</v>
          </cell>
          <cell r="I286">
            <v>0</v>
          </cell>
          <cell r="O286">
            <v>0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M287">
            <v>0</v>
          </cell>
          <cell r="O287">
            <v>0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O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M289">
            <v>0</v>
          </cell>
        </row>
        <row r="290"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M290">
            <v>0</v>
          </cell>
        </row>
      </sheetData>
      <sheetData sheetId="20" refreshError="1">
        <row r="3">
          <cell r="H3">
            <v>0</v>
          </cell>
        </row>
        <row r="4">
          <cell r="H4">
            <v>0</v>
          </cell>
        </row>
        <row r="8">
          <cell r="R8">
            <v>0</v>
          </cell>
        </row>
        <row r="15">
          <cell r="H15">
            <v>0</v>
          </cell>
        </row>
        <row r="16">
          <cell r="R16">
            <v>0</v>
          </cell>
        </row>
        <row r="17">
          <cell r="Q17" t="e">
            <v>#VALUE!</v>
          </cell>
          <cell r="R17">
            <v>0</v>
          </cell>
        </row>
        <row r="18">
          <cell r="Q18" t="e">
            <v>#VALUE!</v>
          </cell>
          <cell r="R18">
            <v>0</v>
          </cell>
        </row>
        <row r="19">
          <cell r="Q19" t="e">
            <v>#VALUE!</v>
          </cell>
          <cell r="R19">
            <v>0</v>
          </cell>
        </row>
        <row r="20">
          <cell r="Q20" t="e">
            <v>#VALUE!</v>
          </cell>
          <cell r="R20">
            <v>0</v>
          </cell>
        </row>
        <row r="28">
          <cell r="H28">
            <v>0</v>
          </cell>
        </row>
        <row r="32">
          <cell r="J32">
            <v>0</v>
          </cell>
        </row>
        <row r="33">
          <cell r="N33">
            <v>0</v>
          </cell>
        </row>
        <row r="34">
          <cell r="H34">
            <v>0</v>
          </cell>
          <cell r="N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41">
          <cell r="M41">
            <v>0</v>
          </cell>
          <cell r="N41">
            <v>0</v>
          </cell>
        </row>
        <row r="42">
          <cell r="M42">
            <v>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52">
          <cell r="H52">
            <v>0</v>
          </cell>
        </row>
        <row r="53">
          <cell r="J53">
            <v>0</v>
          </cell>
        </row>
        <row r="54">
          <cell r="J54">
            <v>0</v>
          </cell>
        </row>
        <row r="58">
          <cell r="J58">
            <v>0</v>
          </cell>
        </row>
      </sheetData>
      <sheetData sheetId="21" refreshError="1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0</v>
          </cell>
          <cell r="E6">
            <v>0</v>
          </cell>
          <cell r="G6">
            <v>0</v>
          </cell>
        </row>
        <row r="7">
          <cell r="D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G9">
            <v>0</v>
          </cell>
        </row>
        <row r="10">
          <cell r="D10">
            <v>0</v>
          </cell>
          <cell r="E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</row>
        <row r="25"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D28">
            <v>0</v>
          </cell>
          <cell r="E28">
            <v>0</v>
          </cell>
          <cell r="H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H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</row>
        <row r="36">
          <cell r="D36">
            <v>0</v>
          </cell>
          <cell r="H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</sheetData>
      <sheetData sheetId="22" refreshError="1"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</row>
      </sheetData>
      <sheetData sheetId="23" refreshError="1">
        <row r="6">
          <cell r="E6">
            <v>0</v>
          </cell>
          <cell r="H6">
            <v>0</v>
          </cell>
        </row>
        <row r="7">
          <cell r="E7">
            <v>0</v>
          </cell>
          <cell r="H7">
            <v>0</v>
          </cell>
        </row>
        <row r="8">
          <cell r="E8">
            <v>0</v>
          </cell>
          <cell r="H8">
            <v>0</v>
          </cell>
        </row>
        <row r="9">
          <cell r="E9">
            <v>0</v>
          </cell>
          <cell r="H9">
            <v>0</v>
          </cell>
        </row>
        <row r="10">
          <cell r="E10">
            <v>0</v>
          </cell>
          <cell r="H10">
            <v>0</v>
          </cell>
        </row>
        <row r="11">
          <cell r="E11">
            <v>0</v>
          </cell>
          <cell r="H11">
            <v>0</v>
          </cell>
        </row>
        <row r="12">
          <cell r="E12">
            <v>0</v>
          </cell>
          <cell r="H12">
            <v>0</v>
          </cell>
        </row>
        <row r="13">
          <cell r="E13">
            <v>0</v>
          </cell>
          <cell r="H13">
            <v>0</v>
          </cell>
        </row>
        <row r="14">
          <cell r="D14">
            <v>0</v>
          </cell>
        </row>
      </sheetData>
      <sheetData sheetId="24" refreshError="1">
        <row r="14">
          <cell r="D14">
            <v>0</v>
          </cell>
        </row>
      </sheetData>
      <sheetData sheetId="25" refreshError="1">
        <row r="6">
          <cell r="G6">
            <v>0</v>
          </cell>
        </row>
        <row r="17">
          <cell r="G17">
            <v>0</v>
          </cell>
        </row>
      </sheetData>
      <sheetData sheetId="26" refreshError="1">
        <row r="20">
          <cell r="F20">
            <v>0</v>
          </cell>
        </row>
        <row r="72">
          <cell r="F72">
            <v>0</v>
          </cell>
        </row>
        <row r="117">
          <cell r="F117">
            <v>0</v>
          </cell>
        </row>
        <row r="119">
          <cell r="F119">
            <v>0</v>
          </cell>
        </row>
      </sheetData>
      <sheetData sheetId="27" refreshError="1">
        <row r="1">
          <cell r="T1">
            <v>0</v>
          </cell>
          <cell r="V1">
            <v>0</v>
          </cell>
        </row>
        <row r="3">
          <cell r="I3">
            <v>0</v>
          </cell>
        </row>
        <row r="4">
          <cell r="I4">
            <v>0</v>
          </cell>
        </row>
        <row r="18">
          <cell r="I18">
            <v>0</v>
          </cell>
        </row>
        <row r="19">
          <cell r="G19">
            <v>0</v>
          </cell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  <cell r="T23">
            <v>0</v>
          </cell>
        </row>
        <row r="24"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G31">
            <v>0</v>
          </cell>
          <cell r="I31">
            <v>0</v>
          </cell>
        </row>
        <row r="34">
          <cell r="X34" t="str">
            <v>totInc</v>
          </cell>
        </row>
        <row r="35">
          <cell r="G35">
            <v>0</v>
          </cell>
          <cell r="I35">
            <v>0</v>
          </cell>
        </row>
      </sheetData>
      <sheetData sheetId="28" refreshError="1">
        <row r="2">
          <cell r="P2">
            <v>0</v>
          </cell>
          <cell r="R2">
            <v>0</v>
          </cell>
          <cell r="S2">
            <v>0</v>
          </cell>
          <cell r="T2">
            <v>0</v>
          </cell>
        </row>
        <row r="3">
          <cell r="AB3">
            <v>0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9">
          <cell r="I9">
            <v>0</v>
          </cell>
          <cell r="J9">
            <v>0</v>
          </cell>
        </row>
        <row r="15">
          <cell r="J15">
            <v>0</v>
          </cell>
        </row>
        <row r="16">
          <cell r="J16">
            <v>0</v>
          </cell>
          <cell r="Q16">
            <v>0</v>
          </cell>
        </row>
        <row r="17">
          <cell r="J17">
            <v>0</v>
          </cell>
          <cell r="Q17">
            <v>0</v>
          </cell>
        </row>
        <row r="18">
          <cell r="J18">
            <v>0</v>
          </cell>
          <cell r="Q18">
            <v>0</v>
          </cell>
        </row>
        <row r="20">
          <cell r="I20">
            <v>0</v>
          </cell>
          <cell r="J20">
            <v>0</v>
          </cell>
        </row>
        <row r="23">
          <cell r="Q23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2">
          <cell r="I32">
            <v>0</v>
          </cell>
          <cell r="J32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3">
          <cell r="I43">
            <v>0</v>
          </cell>
          <cell r="J43">
            <v>0</v>
          </cell>
        </row>
        <row r="48">
          <cell r="J48">
            <v>0</v>
          </cell>
        </row>
      </sheetData>
      <sheetData sheetId="29" refreshError="1">
        <row r="12">
          <cell r="K12">
            <v>0</v>
          </cell>
          <cell r="L12">
            <v>0</v>
          </cell>
          <cell r="M12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Q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Q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</row>
        <row r="52">
          <cell r="G52">
            <v>0</v>
          </cell>
        </row>
        <row r="58">
          <cell r="F58" t="str">
            <v>(Select)</v>
          </cell>
          <cell r="Q58">
            <v>0</v>
          </cell>
        </row>
        <row r="59">
          <cell r="F59" t="str">
            <v>(Select)</v>
          </cell>
          <cell r="Q59">
            <v>0</v>
          </cell>
        </row>
        <row r="60">
          <cell r="F60" t="str">
            <v>(Select)</v>
          </cell>
          <cell r="Q60">
            <v>0</v>
          </cell>
        </row>
        <row r="61">
          <cell r="F61" t="str">
            <v>(Select)</v>
          </cell>
          <cell r="Q61">
            <v>0</v>
          </cell>
        </row>
        <row r="62">
          <cell r="F62" t="str">
            <v>(Select)</v>
          </cell>
          <cell r="Q62">
            <v>0</v>
          </cell>
        </row>
        <row r="63">
          <cell r="F63" t="str">
            <v>(Select)</v>
          </cell>
          <cell r="Q63">
            <v>0</v>
          </cell>
        </row>
      </sheetData>
      <sheetData sheetId="30" refreshError="1">
        <row r="1">
          <cell r="K1">
            <v>0</v>
          </cell>
          <cell r="M1">
            <v>1</v>
          </cell>
          <cell r="O1">
            <v>1</v>
          </cell>
          <cell r="Q1">
            <v>0</v>
          </cell>
          <cell r="S1">
            <v>0</v>
          </cell>
          <cell r="U1">
            <v>1</v>
          </cell>
          <cell r="W1">
            <v>1</v>
          </cell>
        </row>
        <row r="2">
          <cell r="H2">
            <v>0</v>
          </cell>
        </row>
        <row r="4">
          <cell r="F4">
            <v>0</v>
          </cell>
        </row>
        <row r="5">
          <cell r="F5">
            <v>0</v>
          </cell>
        </row>
        <row r="7">
          <cell r="F7">
            <v>0</v>
          </cell>
        </row>
        <row r="8">
          <cell r="H8">
            <v>0</v>
          </cell>
        </row>
        <row r="9">
          <cell r="H9">
            <v>0</v>
          </cell>
        </row>
      </sheetData>
      <sheetData sheetId="31" refreshError="1">
        <row r="2">
          <cell r="J2">
            <v>0</v>
          </cell>
        </row>
        <row r="3">
          <cell r="J3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2">
          <cell r="H12">
            <v>0</v>
          </cell>
          <cell r="I12">
            <v>0</v>
          </cell>
        </row>
        <row r="13">
          <cell r="I13">
            <v>0</v>
          </cell>
        </row>
      </sheetData>
      <sheetData sheetId="32" refreshError="1">
        <row r="8">
          <cell r="H8">
            <v>0</v>
          </cell>
        </row>
      </sheetData>
      <sheetData sheetId="33" refreshError="1">
        <row r="37">
          <cell r="B37" t="str">
            <v>(Select)</v>
          </cell>
        </row>
        <row r="38">
          <cell r="B38" t="str">
            <v>AFGHANISTAN:93</v>
          </cell>
        </row>
        <row r="39">
          <cell r="B39" t="str">
            <v>ALAND ISLANDS:1001</v>
          </cell>
        </row>
        <row r="40">
          <cell r="B40" t="str">
            <v>ALBANIA:355</v>
          </cell>
        </row>
        <row r="41">
          <cell r="B41" t="str">
            <v>ALGERIA:213</v>
          </cell>
        </row>
        <row r="42">
          <cell r="B42" t="str">
            <v>AMERICAN SAMOA:684</v>
          </cell>
        </row>
        <row r="43">
          <cell r="B43" t="str">
            <v>ANDORRA:376</v>
          </cell>
        </row>
        <row r="44">
          <cell r="B44" t="str">
            <v>ANGOLA:244</v>
          </cell>
        </row>
        <row r="45">
          <cell r="B45" t="str">
            <v>ANGUILLA:1264</v>
          </cell>
        </row>
        <row r="46">
          <cell r="B46" t="str">
            <v>ANTARCTICA:1010</v>
          </cell>
        </row>
        <row r="47">
          <cell r="B47" t="str">
            <v>ANTIGUA AND BARBUDA:1268</v>
          </cell>
        </row>
        <row r="48">
          <cell r="B48" t="str">
            <v>ARGENTINA:54</v>
          </cell>
        </row>
        <row r="49">
          <cell r="B49" t="str">
            <v>ARMENIA:374</v>
          </cell>
        </row>
        <row r="50">
          <cell r="B50" t="str">
            <v>ARUBA:297</v>
          </cell>
        </row>
        <row r="51">
          <cell r="B51" t="str">
            <v>AUSTRALIA:61</v>
          </cell>
        </row>
        <row r="52">
          <cell r="B52" t="str">
            <v>AUSTRIA:43</v>
          </cell>
        </row>
        <row r="53">
          <cell r="B53" t="str">
            <v>AZERBAIJAN:994</v>
          </cell>
        </row>
        <row r="54">
          <cell r="B54" t="str">
            <v>BAHAMAS:1242</v>
          </cell>
        </row>
        <row r="55">
          <cell r="B55" t="str">
            <v>BAHRAIN:973</v>
          </cell>
        </row>
        <row r="56">
          <cell r="B56" t="str">
            <v>BANGLADESH:880</v>
          </cell>
        </row>
        <row r="57">
          <cell r="B57" t="str">
            <v>BARBADOS:1246</v>
          </cell>
        </row>
        <row r="58">
          <cell r="B58" t="str">
            <v>BELARUS:375</v>
          </cell>
        </row>
        <row r="59">
          <cell r="B59" t="str">
            <v>BELGIUM:32</v>
          </cell>
        </row>
        <row r="60">
          <cell r="B60" t="str">
            <v>BELIZE:501</v>
          </cell>
        </row>
        <row r="61">
          <cell r="B61" t="str">
            <v>BENIN:229</v>
          </cell>
        </row>
        <row r="62">
          <cell r="B62" t="str">
            <v>BERMUDA:1441</v>
          </cell>
        </row>
        <row r="63">
          <cell r="B63" t="str">
            <v>BHUTAN:975</v>
          </cell>
        </row>
        <row r="64">
          <cell r="B64" t="str">
            <v>BOLIVIA (PLURINATIONAL STATE OF):591</v>
          </cell>
        </row>
        <row r="65">
          <cell r="B65" t="str">
            <v>BONAIRE, SINT EUSTATIUS AND SABA:1002</v>
          </cell>
        </row>
        <row r="66">
          <cell r="B66" t="str">
            <v>BOSNIA AND HERZEGOVINA:387</v>
          </cell>
        </row>
        <row r="67">
          <cell r="B67" t="str">
            <v>BOTSWANA:267</v>
          </cell>
        </row>
        <row r="68">
          <cell r="B68" t="str">
            <v>BOUVET ISLAND:1003</v>
          </cell>
        </row>
        <row r="69">
          <cell r="B69" t="str">
            <v>BRAZIL:55</v>
          </cell>
        </row>
        <row r="70">
          <cell r="B70" t="str">
            <v>BRITISH INDIAN OCEAN TERRITORY:1014</v>
          </cell>
        </row>
        <row r="71">
          <cell r="B71" t="str">
            <v>BRUNEI DARUSSALAM:673</v>
          </cell>
        </row>
        <row r="72">
          <cell r="B72" t="str">
            <v>BULGARIA:359</v>
          </cell>
        </row>
        <row r="73">
          <cell r="B73" t="str">
            <v>BURKINA FASO:226</v>
          </cell>
        </row>
        <row r="74">
          <cell r="B74" t="str">
            <v>BURUNDI:257</v>
          </cell>
        </row>
        <row r="75">
          <cell r="B75" t="str">
            <v>CABO VERDE:238</v>
          </cell>
        </row>
        <row r="76">
          <cell r="B76" t="str">
            <v>CAMBODIA:855</v>
          </cell>
        </row>
        <row r="77">
          <cell r="B77" t="str">
            <v>CAMEROON:237</v>
          </cell>
        </row>
        <row r="78">
          <cell r="B78" t="str">
            <v>CANADA:1</v>
          </cell>
        </row>
        <row r="79">
          <cell r="B79" t="str">
            <v>CAYMAN ISLANDS:1345</v>
          </cell>
        </row>
        <row r="80">
          <cell r="B80" t="str">
            <v>CENTRAL AFRICAN REPUBLIC:236</v>
          </cell>
        </row>
        <row r="81">
          <cell r="B81" t="str">
            <v>CHAD:235</v>
          </cell>
        </row>
        <row r="82">
          <cell r="B82" t="str">
            <v>CHILE:56</v>
          </cell>
        </row>
        <row r="83">
          <cell r="B83" t="str">
            <v>CHINA:86</v>
          </cell>
        </row>
        <row r="84">
          <cell r="B84" t="str">
            <v>CHRISTMAS ISLAND:9</v>
          </cell>
        </row>
        <row r="85">
          <cell r="B85" t="str">
            <v>COCOS (KEELING) ISLANDS:672</v>
          </cell>
        </row>
        <row r="86">
          <cell r="B86" t="str">
            <v>COLOMBIA:57</v>
          </cell>
        </row>
        <row r="87">
          <cell r="B87" t="str">
            <v>COMOROS:270</v>
          </cell>
        </row>
        <row r="88">
          <cell r="B88" t="str">
            <v>CONGO:242</v>
          </cell>
        </row>
        <row r="89">
          <cell r="B89" t="str">
            <v>CONGO (DEMOCRATIC REPUBLIC OF THE):243</v>
          </cell>
        </row>
        <row r="90">
          <cell r="B90" t="str">
            <v>COOK ISLANDS:682</v>
          </cell>
        </row>
        <row r="91">
          <cell r="B91" t="str">
            <v>COSTA RICA:506</v>
          </cell>
        </row>
        <row r="92">
          <cell r="B92" t="str">
            <v>COTE DIVOIRE:225</v>
          </cell>
        </row>
        <row r="93">
          <cell r="B93" t="str">
            <v>CROATIA:385</v>
          </cell>
        </row>
        <row r="94">
          <cell r="B94" t="str">
            <v>CUBA:53</v>
          </cell>
        </row>
        <row r="95">
          <cell r="B95" t="str">
            <v>CURACAO:1015</v>
          </cell>
        </row>
        <row r="96">
          <cell r="B96" t="str">
            <v>CYPRUS:357</v>
          </cell>
        </row>
        <row r="97">
          <cell r="B97" t="str">
            <v>CZECHIA:420</v>
          </cell>
        </row>
        <row r="98">
          <cell r="B98" t="str">
            <v>DENMARK:45</v>
          </cell>
        </row>
        <row r="99">
          <cell r="B99" t="str">
            <v>DJIBOUTI:253</v>
          </cell>
        </row>
        <row r="100">
          <cell r="B100" t="str">
            <v>DOMINICA:1767</v>
          </cell>
        </row>
        <row r="101">
          <cell r="B101" t="str">
            <v>DOMINICAN REPUBLIC:1809</v>
          </cell>
        </row>
        <row r="102">
          <cell r="B102" t="str">
            <v>ECUADOR:593</v>
          </cell>
        </row>
        <row r="103">
          <cell r="B103" t="str">
            <v>EGYPT:20</v>
          </cell>
        </row>
        <row r="104">
          <cell r="B104" t="str">
            <v>EL SALVADOR:503</v>
          </cell>
        </row>
        <row r="105">
          <cell r="B105" t="str">
            <v>EQUATORIAL GUINEA:240</v>
          </cell>
        </row>
        <row r="106">
          <cell r="B106" t="str">
            <v>ERITREA:291</v>
          </cell>
        </row>
        <row r="107">
          <cell r="B107" t="str">
            <v>ESTONIA:372</v>
          </cell>
        </row>
        <row r="108">
          <cell r="B108" t="str">
            <v>ETHIOPIA:251</v>
          </cell>
        </row>
        <row r="109">
          <cell r="B109" t="str">
            <v>FALKLAND ISLANDS (MALVINAS):500</v>
          </cell>
        </row>
        <row r="110">
          <cell r="B110" t="str">
            <v>FAROE ISLANDS:298</v>
          </cell>
        </row>
        <row r="111">
          <cell r="B111" t="str">
            <v>FIJI:679</v>
          </cell>
        </row>
        <row r="112">
          <cell r="B112" t="str">
            <v>FINLAND:358</v>
          </cell>
        </row>
        <row r="113">
          <cell r="B113" t="str">
            <v>FRANCE:33</v>
          </cell>
        </row>
        <row r="114">
          <cell r="B114" t="str">
            <v>FRENCH GUIANA:594</v>
          </cell>
        </row>
        <row r="115">
          <cell r="B115" t="str">
            <v>FRENCH POLYNESIA:689</v>
          </cell>
        </row>
        <row r="116">
          <cell r="B116" t="str">
            <v>FRENCH SOUTHERN TERRITORIES:1004</v>
          </cell>
        </row>
        <row r="117">
          <cell r="B117" t="str">
            <v>GABON:241</v>
          </cell>
        </row>
        <row r="118">
          <cell r="B118" t="str">
            <v>GAMBIA:220</v>
          </cell>
        </row>
        <row r="119">
          <cell r="B119" t="str">
            <v>GEORGIA:995</v>
          </cell>
        </row>
        <row r="120">
          <cell r="B120" t="str">
            <v>GERMANY:49</v>
          </cell>
        </row>
        <row r="121">
          <cell r="B121" t="str">
            <v>GHANA:233</v>
          </cell>
        </row>
        <row r="122">
          <cell r="B122" t="str">
            <v>GIBRALTAR:350</v>
          </cell>
        </row>
        <row r="123">
          <cell r="B123" t="str">
            <v>GREECE:30</v>
          </cell>
        </row>
        <row r="124">
          <cell r="B124" t="str">
            <v>GREENLAND:299</v>
          </cell>
        </row>
        <row r="125">
          <cell r="B125" t="str">
            <v>GRENADA:1473</v>
          </cell>
        </row>
        <row r="126">
          <cell r="B126" t="str">
            <v>GUADELOUPE:590</v>
          </cell>
        </row>
        <row r="127">
          <cell r="B127" t="str">
            <v>GUAM:1671</v>
          </cell>
        </row>
        <row r="128">
          <cell r="B128" t="str">
            <v>GUATEMALA:502</v>
          </cell>
        </row>
        <row r="129">
          <cell r="B129" t="str">
            <v>GUERNSEY:1481</v>
          </cell>
        </row>
        <row r="130">
          <cell r="B130" t="str">
            <v>GUINEA:224</v>
          </cell>
        </row>
        <row r="131">
          <cell r="B131" t="str">
            <v>GUINEA-BISSAU:245</v>
          </cell>
        </row>
        <row r="132">
          <cell r="B132" t="str">
            <v>GUYANA:592</v>
          </cell>
        </row>
        <row r="133">
          <cell r="B133" t="str">
            <v>HAITI:509</v>
          </cell>
        </row>
        <row r="134">
          <cell r="B134" t="str">
            <v>HEARD ISLAND AND MCDONALD ISLANDS:1005</v>
          </cell>
        </row>
        <row r="135">
          <cell r="B135" t="str">
            <v>HOLY SEE:6</v>
          </cell>
        </row>
        <row r="136">
          <cell r="B136" t="str">
            <v>HONDURAS:504</v>
          </cell>
        </row>
        <row r="137">
          <cell r="B137" t="str">
            <v>HONG KONG:852</v>
          </cell>
        </row>
        <row r="138">
          <cell r="B138" t="str">
            <v>HUNGARY:36</v>
          </cell>
        </row>
        <row r="139">
          <cell r="B139" t="str">
            <v>ICELAND:354</v>
          </cell>
        </row>
        <row r="140">
          <cell r="B140" t="str">
            <v>INDONESIA:62</v>
          </cell>
        </row>
        <row r="141">
          <cell r="B141" t="str">
            <v>IRAN (ISLAMIC REPUBLIC OF):98</v>
          </cell>
        </row>
        <row r="142">
          <cell r="B142" t="str">
            <v>IRAQ:964</v>
          </cell>
        </row>
        <row r="143">
          <cell r="B143" t="str">
            <v>IRELAND:353</v>
          </cell>
        </row>
        <row r="144">
          <cell r="B144" t="str">
            <v>ISLE OF MAN:1624</v>
          </cell>
        </row>
        <row r="145">
          <cell r="B145" t="str">
            <v>ISRAEL:972</v>
          </cell>
        </row>
        <row r="146">
          <cell r="B146" t="str">
            <v>ITALY:5</v>
          </cell>
        </row>
        <row r="147">
          <cell r="B147" t="str">
            <v>JAMAICA:1876</v>
          </cell>
        </row>
        <row r="148">
          <cell r="B148" t="str">
            <v>JAPAN:81</v>
          </cell>
        </row>
        <row r="149">
          <cell r="B149" t="str">
            <v>JERSEY:1534</v>
          </cell>
        </row>
        <row r="150">
          <cell r="B150" t="str">
            <v>JORDAN:962</v>
          </cell>
        </row>
        <row r="151">
          <cell r="B151" t="str">
            <v>KAZAKHSTAN:7</v>
          </cell>
        </row>
        <row r="152">
          <cell r="B152" t="str">
            <v>KENYA:254</v>
          </cell>
        </row>
        <row r="153">
          <cell r="B153" t="str">
            <v>KIRIBATI:686</v>
          </cell>
        </row>
        <row r="154">
          <cell r="B154" t="str">
            <v>KOREA (DEMOCRATIC PEOPLES REPUBLIC OF):850</v>
          </cell>
        </row>
        <row r="155">
          <cell r="B155" t="str">
            <v>KOREA (REPUBLIC OF):82</v>
          </cell>
        </row>
        <row r="156">
          <cell r="B156" t="str">
            <v>KUWAIT:965</v>
          </cell>
        </row>
        <row r="157">
          <cell r="B157" t="str">
            <v>KYRGYZSTAN:996</v>
          </cell>
        </row>
        <row r="158">
          <cell r="B158" t="str">
            <v>LAO PEOPLES DEMOCRATIC REPUBLIC:856</v>
          </cell>
        </row>
        <row r="159">
          <cell r="B159" t="str">
            <v>LATVIA:371</v>
          </cell>
        </row>
        <row r="160">
          <cell r="B160" t="str">
            <v>LEBANON:961</v>
          </cell>
        </row>
        <row r="161">
          <cell r="B161" t="str">
            <v>LESOTHO:266</v>
          </cell>
        </row>
        <row r="162">
          <cell r="B162" t="str">
            <v>LIBERIA:231</v>
          </cell>
        </row>
        <row r="163">
          <cell r="B163" t="str">
            <v>LIBYA:218</v>
          </cell>
        </row>
        <row r="164">
          <cell r="B164" t="str">
            <v>LIECHTENSTEIN:423</v>
          </cell>
        </row>
        <row r="165">
          <cell r="B165" t="str">
            <v>LITHUANIA:370</v>
          </cell>
        </row>
        <row r="166">
          <cell r="B166" t="str">
            <v>LUXEMBOURG:352</v>
          </cell>
        </row>
        <row r="167">
          <cell r="B167" t="str">
            <v>MACAO:853</v>
          </cell>
        </row>
        <row r="168">
          <cell r="B168" t="str">
            <v>MACEDONIA (THE FORMER YUGOSLAV REPUBLIC OF):389</v>
          </cell>
        </row>
        <row r="169">
          <cell r="B169" t="str">
            <v>MADAGASCAR:261</v>
          </cell>
        </row>
        <row r="170">
          <cell r="B170" t="str">
            <v>MALAWI:265</v>
          </cell>
        </row>
        <row r="171">
          <cell r="B171" t="str">
            <v>MALAYSIA:60</v>
          </cell>
        </row>
        <row r="172">
          <cell r="B172" t="str">
            <v>MALDIVES:960</v>
          </cell>
        </row>
        <row r="173">
          <cell r="B173" t="str">
            <v>MALI:223</v>
          </cell>
        </row>
        <row r="174">
          <cell r="B174" t="str">
            <v>MALTA:356</v>
          </cell>
        </row>
        <row r="175">
          <cell r="B175" t="str">
            <v>MARSHALL ISLANDS:692</v>
          </cell>
        </row>
        <row r="176">
          <cell r="B176" t="str">
            <v>MARTINIQUE:596</v>
          </cell>
        </row>
        <row r="177">
          <cell r="B177" t="str">
            <v>MAURITANIA:222</v>
          </cell>
        </row>
        <row r="178">
          <cell r="B178" t="str">
            <v>MAURITIUS:230</v>
          </cell>
        </row>
        <row r="179">
          <cell r="B179" t="str">
            <v>MAYOTTE:269</v>
          </cell>
        </row>
        <row r="180">
          <cell r="B180" t="str">
            <v>MEXICO:52</v>
          </cell>
        </row>
        <row r="181">
          <cell r="B181" t="str">
            <v>MICRONESIA (FEDERATED STATES OF):691</v>
          </cell>
        </row>
        <row r="182">
          <cell r="B182" t="str">
            <v>MOLDOVA (REPUBLIC OF):373</v>
          </cell>
        </row>
        <row r="183">
          <cell r="B183" t="str">
            <v>MONACO:377</v>
          </cell>
        </row>
        <row r="184">
          <cell r="B184" t="str">
            <v>MONGOLIA:976</v>
          </cell>
        </row>
        <row r="185">
          <cell r="B185" t="str">
            <v>MONTENEGRO:382</v>
          </cell>
        </row>
        <row r="186">
          <cell r="B186" t="str">
            <v>MONTSERRAT:1664</v>
          </cell>
        </row>
        <row r="187">
          <cell r="B187" t="str">
            <v>MOROCCO:212</v>
          </cell>
        </row>
        <row r="188">
          <cell r="B188" t="str">
            <v>MOZAMBIQUE:258</v>
          </cell>
        </row>
        <row r="189">
          <cell r="B189" t="str">
            <v>MYANMAR:95</v>
          </cell>
        </row>
        <row r="190">
          <cell r="B190" t="str">
            <v>NAMIBIA:264</v>
          </cell>
        </row>
        <row r="191">
          <cell r="B191" t="str">
            <v>NAURU:674</v>
          </cell>
        </row>
        <row r="192">
          <cell r="B192" t="str">
            <v>NEPAL:977</v>
          </cell>
        </row>
        <row r="193">
          <cell r="B193" t="str">
            <v>NETHERLANDS:31</v>
          </cell>
        </row>
        <row r="194">
          <cell r="B194" t="str">
            <v>NEW CALEDONIA:687</v>
          </cell>
        </row>
        <row r="195">
          <cell r="B195" t="str">
            <v>NEW ZEALAND:64</v>
          </cell>
        </row>
        <row r="196">
          <cell r="B196" t="str">
            <v>NICARAGUA:505</v>
          </cell>
        </row>
        <row r="197">
          <cell r="B197" t="str">
            <v>NIGER:227</v>
          </cell>
        </row>
        <row r="198">
          <cell r="B198" t="str">
            <v>NIGERIA:234</v>
          </cell>
        </row>
        <row r="199">
          <cell r="B199" t="str">
            <v>NIUE:683</v>
          </cell>
        </row>
        <row r="200">
          <cell r="B200" t="str">
            <v>NORFOLK ISLAND:15</v>
          </cell>
        </row>
        <row r="201">
          <cell r="B201" t="str">
            <v>NORTHERN MARIANA ISLANDS:1670</v>
          </cell>
        </row>
        <row r="202">
          <cell r="B202" t="str">
            <v>NORWAY:47</v>
          </cell>
        </row>
        <row r="203">
          <cell r="B203" t="str">
            <v>OMAN:968</v>
          </cell>
        </row>
        <row r="204">
          <cell r="B204" t="str">
            <v>PAKISTAN:92</v>
          </cell>
        </row>
        <row r="205">
          <cell r="B205" t="str">
            <v>PALAU:680</v>
          </cell>
        </row>
        <row r="206">
          <cell r="B206" t="str">
            <v>PALESTINE, STATE OF:970</v>
          </cell>
        </row>
        <row r="207">
          <cell r="B207" t="str">
            <v>PANAMA:507</v>
          </cell>
        </row>
        <row r="208">
          <cell r="B208" t="str">
            <v>PAPUA NEW GUINEA:675</v>
          </cell>
        </row>
        <row r="209">
          <cell r="B209" t="str">
            <v>PARAGUAY:595</v>
          </cell>
        </row>
        <row r="210">
          <cell r="B210" t="str">
            <v>PERU:51</v>
          </cell>
        </row>
        <row r="211">
          <cell r="B211" t="str">
            <v>PHILIPPINES:63</v>
          </cell>
        </row>
        <row r="212">
          <cell r="B212" t="str">
            <v>PITCAIRN:1011</v>
          </cell>
        </row>
        <row r="213">
          <cell r="B213" t="str">
            <v>POLAND:48</v>
          </cell>
        </row>
        <row r="214">
          <cell r="B214" t="str">
            <v>PORTUGAL:14</v>
          </cell>
        </row>
        <row r="215">
          <cell r="B215" t="str">
            <v>PUERTO RICO:1787</v>
          </cell>
        </row>
        <row r="216">
          <cell r="B216" t="str">
            <v>QATAR:974</v>
          </cell>
        </row>
        <row r="217">
          <cell r="B217" t="str">
            <v>REUNION:262</v>
          </cell>
        </row>
        <row r="218">
          <cell r="B218" t="str">
            <v>ROMANIA:40</v>
          </cell>
        </row>
        <row r="219">
          <cell r="B219" t="str">
            <v>RUSSIAN FEDERATION:8</v>
          </cell>
        </row>
        <row r="220">
          <cell r="B220" t="str">
            <v>RWANDA:250</v>
          </cell>
        </row>
        <row r="221">
          <cell r="B221" t="str">
            <v>SAINT BARTHELEMY:1006</v>
          </cell>
        </row>
        <row r="222">
          <cell r="B222" t="str">
            <v>SAINT HELENA, ASCENSION AND TRISTAN DA CUNHA:290</v>
          </cell>
        </row>
        <row r="223">
          <cell r="B223" t="str">
            <v>SAINT KITTS AND NEVIS:1869</v>
          </cell>
        </row>
        <row r="224">
          <cell r="B224" t="str">
            <v>SAINT LUCIA:1758</v>
          </cell>
        </row>
        <row r="225">
          <cell r="B225" t="str">
            <v>SAINT MARTIN (FRENCH PART):1007</v>
          </cell>
        </row>
        <row r="226">
          <cell r="B226" t="str">
            <v>SAINT PIERRE AND MIQUELON:508</v>
          </cell>
        </row>
        <row r="227">
          <cell r="B227" t="str">
            <v>SAINT VINCENT AND THE GRENADINES:1784</v>
          </cell>
        </row>
        <row r="228">
          <cell r="B228" t="str">
            <v>SAMOA:685</v>
          </cell>
        </row>
        <row r="229">
          <cell r="B229" t="str">
            <v>SAN MARINO:378</v>
          </cell>
        </row>
        <row r="230">
          <cell r="B230" t="str">
            <v>SAO TOME AND PRINCIPE:239</v>
          </cell>
        </row>
        <row r="231">
          <cell r="B231" t="str">
            <v>SAUDI ARABIA:966</v>
          </cell>
        </row>
        <row r="232">
          <cell r="B232" t="str">
            <v>SENEGAL:221</v>
          </cell>
        </row>
        <row r="233">
          <cell r="B233" t="str">
            <v>SERBIA:381</v>
          </cell>
        </row>
        <row r="234">
          <cell r="B234" t="str">
            <v>SEYCHELLES:248</v>
          </cell>
        </row>
        <row r="235">
          <cell r="B235" t="str">
            <v>SIERRA LEONE:232</v>
          </cell>
        </row>
        <row r="236">
          <cell r="B236" t="str">
            <v>SINGAPORE:65</v>
          </cell>
        </row>
        <row r="237">
          <cell r="B237" t="str">
            <v>SINT MAARTEN (DUTCH PART):1721</v>
          </cell>
        </row>
        <row r="238">
          <cell r="B238" t="str">
            <v>SLOVAKIA:421</v>
          </cell>
        </row>
        <row r="239">
          <cell r="B239" t="str">
            <v>SLOVENIA:386</v>
          </cell>
        </row>
        <row r="240">
          <cell r="B240" t="str">
            <v>SOLOMON ISLANDS:677</v>
          </cell>
        </row>
        <row r="241">
          <cell r="B241" t="str">
            <v>SOMALIA:252</v>
          </cell>
        </row>
        <row r="242">
          <cell r="B242" t="str">
            <v>SOUTH AFRICA:28</v>
          </cell>
        </row>
        <row r="243">
          <cell r="B243" t="str">
            <v>SOUTH GEORGIA AND THE SOUTH SANDWICH ISLANDS:1008</v>
          </cell>
        </row>
        <row r="244">
          <cell r="B244" t="str">
            <v>SOUTH SUDAN:211</v>
          </cell>
        </row>
        <row r="245">
          <cell r="B245" t="str">
            <v>SPAIN:35</v>
          </cell>
        </row>
        <row r="246">
          <cell r="B246" t="str">
            <v>SRI LANKA:94</v>
          </cell>
        </row>
        <row r="247">
          <cell r="B247" t="str">
            <v>SUDAN:249</v>
          </cell>
        </row>
        <row r="248">
          <cell r="B248" t="str">
            <v>SURINAME:597</v>
          </cell>
        </row>
        <row r="249">
          <cell r="B249" t="str">
            <v>SVALBARD AND JAN MAYEN:1012</v>
          </cell>
        </row>
        <row r="250">
          <cell r="B250" t="str">
            <v>SWAZILAND:268</v>
          </cell>
        </row>
        <row r="251">
          <cell r="B251" t="str">
            <v>SWEDEN:46</v>
          </cell>
        </row>
        <row r="252">
          <cell r="B252" t="str">
            <v>SWITZERLAND:41</v>
          </cell>
        </row>
        <row r="253">
          <cell r="B253" t="str">
            <v>SYRIAN ARAB REPUBLIC:963</v>
          </cell>
        </row>
        <row r="254">
          <cell r="B254" t="str">
            <v>TAIWAN, PROVINCE OF CHINA[A]:886</v>
          </cell>
        </row>
        <row r="255">
          <cell r="B255" t="str">
            <v>TAJIKISTAN:992</v>
          </cell>
        </row>
        <row r="256">
          <cell r="B256" t="str">
            <v>TANZANIA, UNITED REPUBLIC OF:255</v>
          </cell>
        </row>
        <row r="257">
          <cell r="B257" t="str">
            <v>THAILAND:66</v>
          </cell>
        </row>
        <row r="258">
          <cell r="B258" t="str">
            <v>TIMOR-LESTE (EAST TIMOR):670</v>
          </cell>
        </row>
        <row r="259">
          <cell r="B259" t="str">
            <v>TOGO:228</v>
          </cell>
        </row>
        <row r="260">
          <cell r="B260" t="str">
            <v>TOKELAU:690</v>
          </cell>
        </row>
        <row r="261">
          <cell r="B261" t="str">
            <v>TONGA:676</v>
          </cell>
        </row>
        <row r="262">
          <cell r="B262" t="str">
            <v>TRINIDAD AND TOBAGO:1868</v>
          </cell>
        </row>
        <row r="263">
          <cell r="B263" t="str">
            <v>TUNISIA:216</v>
          </cell>
        </row>
        <row r="264">
          <cell r="B264" t="str">
            <v>TURKEY:90</v>
          </cell>
        </row>
        <row r="265">
          <cell r="B265" t="str">
            <v>TURKMENISTAN:993</v>
          </cell>
        </row>
        <row r="266">
          <cell r="B266" t="str">
            <v>TURKS AND CAICOS ISLANDS:1649</v>
          </cell>
        </row>
        <row r="267">
          <cell r="B267" t="str">
            <v>TUVALU:688</v>
          </cell>
        </row>
        <row r="268">
          <cell r="B268" t="str">
            <v>UGANDA:256</v>
          </cell>
        </row>
        <row r="269">
          <cell r="B269" t="str">
            <v>UKRAINE:380</v>
          </cell>
        </row>
        <row r="270">
          <cell r="B270" t="str">
            <v>UNITED ARAB EMIRATES:971</v>
          </cell>
        </row>
        <row r="271">
          <cell r="B271" t="str">
            <v>UNITED KINGDOM OF GREAT BRITAIN AND NORTHERN IRELAND:44</v>
          </cell>
        </row>
        <row r="272">
          <cell r="B272" t="str">
            <v>UNITED STATES OF AMERICA:2</v>
          </cell>
        </row>
        <row r="273">
          <cell r="B273" t="str">
            <v>UNITED STATES MINOR OUTLYING ISLANDS:1009</v>
          </cell>
        </row>
        <row r="274">
          <cell r="B274" t="str">
            <v>URUGUAY:598</v>
          </cell>
        </row>
        <row r="275">
          <cell r="B275" t="str">
            <v>UZBEKISTAN:998</v>
          </cell>
        </row>
        <row r="276">
          <cell r="B276" t="str">
            <v>VANUATU:678</v>
          </cell>
        </row>
        <row r="277">
          <cell r="B277" t="str">
            <v>VENEZUELA (BOLIVARIAN REPUBLIC OF):58</v>
          </cell>
        </row>
        <row r="278">
          <cell r="B278" t="str">
            <v>VIET NAM:84</v>
          </cell>
        </row>
        <row r="279">
          <cell r="B279" t="str">
            <v>VIRGIN ISLANDS (BRITISH):1284</v>
          </cell>
        </row>
        <row r="280">
          <cell r="B280" t="str">
            <v>VIRGIN ISLANDS (U.S.):1340</v>
          </cell>
        </row>
        <row r="281">
          <cell r="B281" t="str">
            <v>WALLIS AND FUTUNA:681</v>
          </cell>
        </row>
        <row r="282">
          <cell r="B282" t="str">
            <v>WESTERN SAHARA:1013</v>
          </cell>
        </row>
        <row r="283">
          <cell r="B283" t="str">
            <v>YEMEN:967</v>
          </cell>
        </row>
        <row r="284">
          <cell r="B284" t="str">
            <v>ZAMBIA:260</v>
          </cell>
        </row>
        <row r="285">
          <cell r="B285" t="str">
            <v>ZIMBABWE:263</v>
          </cell>
        </row>
        <row r="286">
          <cell r="B286" t="str">
            <v>OTHERS:9999</v>
          </cell>
        </row>
      </sheetData>
      <sheetData sheetId="34" refreshError="1"/>
      <sheetData sheetId="35" refreshError="1"/>
      <sheetData sheetId="36" refreshError="1">
        <row r="5">
          <cell r="E5">
            <v>0</v>
          </cell>
          <cell r="F5">
            <v>0</v>
          </cell>
          <cell r="G5" t="str">
            <v>(Select)</v>
          </cell>
        </row>
        <row r="6">
          <cell r="E6">
            <v>0</v>
          </cell>
          <cell r="F6">
            <v>0</v>
          </cell>
          <cell r="G6" t="str">
            <v>(Select)</v>
          </cell>
        </row>
        <row r="7">
          <cell r="E7">
            <v>0</v>
          </cell>
          <cell r="F7">
            <v>0</v>
          </cell>
          <cell r="G7" t="str">
            <v>(Select)</v>
          </cell>
        </row>
        <row r="8">
          <cell r="E8">
            <v>0</v>
          </cell>
          <cell r="F8">
            <v>0</v>
          </cell>
          <cell r="G8" t="str">
            <v>(Select)</v>
          </cell>
        </row>
        <row r="9">
          <cell r="E9">
            <v>0</v>
          </cell>
          <cell r="F9">
            <v>0</v>
          </cell>
          <cell r="G9" t="str">
            <v>(Select)</v>
          </cell>
        </row>
        <row r="10">
          <cell r="E10">
            <v>0</v>
          </cell>
          <cell r="F10">
            <v>0</v>
          </cell>
          <cell r="G10" t="str">
            <v>(Select)</v>
          </cell>
        </row>
        <row r="11">
          <cell r="E11">
            <v>0</v>
          </cell>
          <cell r="F11">
            <v>0</v>
          </cell>
          <cell r="G11" t="str">
            <v>(Select)</v>
          </cell>
        </row>
        <row r="12">
          <cell r="E12">
            <v>0</v>
          </cell>
          <cell r="F12">
            <v>0</v>
          </cell>
          <cell r="G12" t="str">
            <v>(Select)</v>
          </cell>
        </row>
        <row r="13">
          <cell r="E13">
            <v>0</v>
          </cell>
          <cell r="F13">
            <v>0</v>
          </cell>
          <cell r="G13" t="str">
            <v>(Select)</v>
          </cell>
        </row>
        <row r="14">
          <cell r="E14">
            <v>0</v>
          </cell>
          <cell r="F14">
            <v>0</v>
          </cell>
          <cell r="G14" t="str">
            <v>(Select)</v>
          </cell>
        </row>
        <row r="15">
          <cell r="E15">
            <v>0</v>
          </cell>
          <cell r="F15">
            <v>0</v>
          </cell>
          <cell r="G15" t="str">
            <v>(Select)</v>
          </cell>
        </row>
        <row r="16">
          <cell r="E16">
            <v>0</v>
          </cell>
          <cell r="F16">
            <v>0</v>
          </cell>
          <cell r="G16" t="str">
            <v>(Select)</v>
          </cell>
        </row>
        <row r="17">
          <cell r="E17">
            <v>0</v>
          </cell>
          <cell r="F17">
            <v>0</v>
          </cell>
          <cell r="G17" t="str">
            <v>(Select)</v>
          </cell>
        </row>
        <row r="18">
          <cell r="E18">
            <v>0</v>
          </cell>
          <cell r="F18">
            <v>0</v>
          </cell>
          <cell r="G18" t="str">
            <v>(Select)</v>
          </cell>
        </row>
        <row r="19">
          <cell r="E19">
            <v>0</v>
          </cell>
          <cell r="F19">
            <v>0</v>
          </cell>
          <cell r="G19" t="str">
            <v>(Select)</v>
          </cell>
        </row>
        <row r="20">
          <cell r="E20">
            <v>0</v>
          </cell>
          <cell r="F20">
            <v>0</v>
          </cell>
          <cell r="G20" t="str">
            <v>(Select)</v>
          </cell>
        </row>
        <row r="21">
          <cell r="E21">
            <v>0</v>
          </cell>
          <cell r="F21">
            <v>0</v>
          </cell>
          <cell r="G21" t="str">
            <v>(Select)</v>
          </cell>
        </row>
        <row r="22">
          <cell r="E22">
            <v>0</v>
          </cell>
          <cell r="F22">
            <v>0</v>
          </cell>
          <cell r="G22" t="str">
            <v>(Select)</v>
          </cell>
        </row>
        <row r="23">
          <cell r="E23">
            <v>0</v>
          </cell>
          <cell r="F23">
            <v>0</v>
          </cell>
          <cell r="G23" t="str">
            <v>(Select)</v>
          </cell>
        </row>
        <row r="24">
          <cell r="E24">
            <v>0</v>
          </cell>
          <cell r="F24">
            <v>0</v>
          </cell>
          <cell r="G24" t="str">
            <v>(Select)</v>
          </cell>
        </row>
        <row r="25">
          <cell r="E25">
            <v>0</v>
          </cell>
          <cell r="F25">
            <v>0</v>
          </cell>
          <cell r="G25" t="str">
            <v>(Select)</v>
          </cell>
        </row>
        <row r="26">
          <cell r="E26">
            <v>0</v>
          </cell>
          <cell r="F26">
            <v>0</v>
          </cell>
          <cell r="G26" t="str">
            <v>(Select)</v>
          </cell>
        </row>
        <row r="27">
          <cell r="E27">
            <v>0</v>
          </cell>
          <cell r="F27">
            <v>0</v>
          </cell>
          <cell r="G27" t="str">
            <v>(Select)</v>
          </cell>
        </row>
        <row r="28">
          <cell r="E28">
            <v>0</v>
          </cell>
          <cell r="F28">
            <v>0</v>
          </cell>
          <cell r="G28" t="str">
            <v>(Select)</v>
          </cell>
        </row>
        <row r="29">
          <cell r="E29">
            <v>0</v>
          </cell>
          <cell r="F29">
            <v>0</v>
          </cell>
          <cell r="G29" t="str">
            <v>(Select)</v>
          </cell>
        </row>
        <row r="30">
          <cell r="E30">
            <v>0</v>
          </cell>
          <cell r="F30">
            <v>0</v>
          </cell>
          <cell r="G30" t="str">
            <v>(Select)</v>
          </cell>
        </row>
        <row r="31">
          <cell r="E31">
            <v>0</v>
          </cell>
          <cell r="F31">
            <v>0</v>
          </cell>
          <cell r="G31" t="str">
            <v>(Select)</v>
          </cell>
        </row>
        <row r="32">
          <cell r="E32">
            <v>0</v>
          </cell>
          <cell r="F32">
            <v>0</v>
          </cell>
          <cell r="G32" t="str">
            <v>(Select)</v>
          </cell>
        </row>
        <row r="33">
          <cell r="E33">
            <v>0</v>
          </cell>
          <cell r="F33">
            <v>0</v>
          </cell>
          <cell r="G33" t="str">
            <v>(Select)</v>
          </cell>
        </row>
        <row r="34">
          <cell r="E34">
            <v>0</v>
          </cell>
          <cell r="F34">
            <v>0</v>
          </cell>
          <cell r="G34" t="str">
            <v>(Select)</v>
          </cell>
        </row>
        <row r="35">
          <cell r="E35">
            <v>0</v>
          </cell>
          <cell r="F35">
            <v>0</v>
          </cell>
          <cell r="G35" t="str">
            <v>(Select)</v>
          </cell>
        </row>
        <row r="36">
          <cell r="E36">
            <v>0</v>
          </cell>
          <cell r="F36">
            <v>0</v>
          </cell>
          <cell r="G36" t="str">
            <v>(Select)</v>
          </cell>
        </row>
        <row r="37">
          <cell r="E37">
            <v>0</v>
          </cell>
          <cell r="F37">
            <v>0</v>
          </cell>
          <cell r="G37" t="str">
            <v>(Select)</v>
          </cell>
        </row>
        <row r="38">
          <cell r="E38">
            <v>0</v>
          </cell>
          <cell r="F38">
            <v>0</v>
          </cell>
          <cell r="G38" t="str">
            <v>(Select)</v>
          </cell>
        </row>
        <row r="39">
          <cell r="E39">
            <v>0</v>
          </cell>
          <cell r="F39">
            <v>0</v>
          </cell>
          <cell r="G39" t="str">
            <v>(Select)</v>
          </cell>
        </row>
        <row r="40">
          <cell r="E40">
            <v>0</v>
          </cell>
          <cell r="F40">
            <v>0</v>
          </cell>
          <cell r="G40" t="str">
            <v>(Select)</v>
          </cell>
        </row>
        <row r="41">
          <cell r="E41">
            <v>0</v>
          </cell>
          <cell r="F41">
            <v>0</v>
          </cell>
          <cell r="G41" t="str">
            <v>(Select)</v>
          </cell>
        </row>
        <row r="42">
          <cell r="E42">
            <v>0</v>
          </cell>
          <cell r="F42">
            <v>0</v>
          </cell>
          <cell r="G42" t="str">
            <v>(Select)</v>
          </cell>
        </row>
        <row r="43">
          <cell r="E43">
            <v>0</v>
          </cell>
          <cell r="F43">
            <v>0</v>
          </cell>
          <cell r="G43" t="str">
            <v>(Select)</v>
          </cell>
        </row>
        <row r="44">
          <cell r="E44">
            <v>0</v>
          </cell>
          <cell r="F44">
            <v>0</v>
          </cell>
          <cell r="G44" t="str">
            <v>(Select)</v>
          </cell>
        </row>
        <row r="45">
          <cell r="E45">
            <v>0</v>
          </cell>
          <cell r="F45">
            <v>0</v>
          </cell>
          <cell r="G45" t="str">
            <v>(Select)</v>
          </cell>
        </row>
        <row r="46">
          <cell r="E46">
            <v>0</v>
          </cell>
          <cell r="F46">
            <v>0</v>
          </cell>
          <cell r="G46" t="str">
            <v>(Select)</v>
          </cell>
        </row>
        <row r="47">
          <cell r="E47">
            <v>0</v>
          </cell>
          <cell r="F47">
            <v>0</v>
          </cell>
          <cell r="G47" t="str">
            <v>(Select)</v>
          </cell>
        </row>
        <row r="48">
          <cell r="E48">
            <v>0</v>
          </cell>
          <cell r="F48">
            <v>0</v>
          </cell>
          <cell r="G48" t="str">
            <v>(Select)</v>
          </cell>
        </row>
        <row r="49">
          <cell r="E49">
            <v>0</v>
          </cell>
          <cell r="F49">
            <v>0</v>
          </cell>
          <cell r="G49" t="str">
            <v>(Select)</v>
          </cell>
        </row>
        <row r="50">
          <cell r="E50">
            <v>0</v>
          </cell>
          <cell r="F50">
            <v>0</v>
          </cell>
          <cell r="G50" t="str">
            <v>(Select)</v>
          </cell>
        </row>
        <row r="51">
          <cell r="E51">
            <v>0</v>
          </cell>
          <cell r="F51">
            <v>0</v>
          </cell>
          <cell r="G51" t="str">
            <v>(Select)</v>
          </cell>
        </row>
        <row r="52">
          <cell r="E52">
            <v>0</v>
          </cell>
          <cell r="F52">
            <v>0</v>
          </cell>
          <cell r="G52" t="str">
            <v>(Select)</v>
          </cell>
        </row>
        <row r="53">
          <cell r="E53">
            <v>0</v>
          </cell>
          <cell r="F53">
            <v>0</v>
          </cell>
          <cell r="G53" t="str">
            <v>(Select)</v>
          </cell>
        </row>
        <row r="54">
          <cell r="E54">
            <v>0</v>
          </cell>
          <cell r="F54">
            <v>0</v>
          </cell>
          <cell r="G54" t="str">
            <v>(Select)</v>
          </cell>
        </row>
        <row r="55">
          <cell r="E55">
            <v>0</v>
          </cell>
          <cell r="F55">
            <v>0</v>
          </cell>
          <cell r="G55" t="str">
            <v>(Select)</v>
          </cell>
        </row>
        <row r="56">
          <cell r="E56">
            <v>0</v>
          </cell>
          <cell r="F56">
            <v>0</v>
          </cell>
          <cell r="G56" t="str">
            <v>(Select)</v>
          </cell>
        </row>
        <row r="57">
          <cell r="E57">
            <v>0</v>
          </cell>
          <cell r="F57">
            <v>0</v>
          </cell>
          <cell r="G57" t="str">
            <v>(Select)</v>
          </cell>
        </row>
        <row r="58">
          <cell r="E58">
            <v>0</v>
          </cell>
          <cell r="F58">
            <v>0</v>
          </cell>
          <cell r="G58" t="str">
            <v>(Select)</v>
          </cell>
        </row>
        <row r="59">
          <cell r="E59">
            <v>0</v>
          </cell>
          <cell r="F59">
            <v>0</v>
          </cell>
          <cell r="G59" t="str">
            <v>(Select)</v>
          </cell>
        </row>
        <row r="60">
          <cell r="E60">
            <v>0</v>
          </cell>
          <cell r="F60">
            <v>0</v>
          </cell>
          <cell r="G60" t="str">
            <v>(Select)</v>
          </cell>
        </row>
        <row r="61">
          <cell r="E61">
            <v>0</v>
          </cell>
          <cell r="F61">
            <v>0</v>
          </cell>
          <cell r="G61" t="str">
            <v>(Select)</v>
          </cell>
        </row>
        <row r="62">
          <cell r="E62">
            <v>0</v>
          </cell>
          <cell r="F62">
            <v>0</v>
          </cell>
          <cell r="G62" t="str">
            <v>(Select)</v>
          </cell>
        </row>
        <row r="63">
          <cell r="E63">
            <v>0</v>
          </cell>
          <cell r="F63">
            <v>0</v>
          </cell>
          <cell r="G63" t="str">
            <v>(Select)</v>
          </cell>
        </row>
        <row r="64">
          <cell r="E64">
            <v>0</v>
          </cell>
          <cell r="F64">
            <v>0</v>
          </cell>
          <cell r="G64" t="str">
            <v>(Select)</v>
          </cell>
        </row>
        <row r="65">
          <cell r="E65">
            <v>0</v>
          </cell>
          <cell r="F65">
            <v>0</v>
          </cell>
          <cell r="G65" t="str">
            <v>(Select)</v>
          </cell>
        </row>
        <row r="66">
          <cell r="E66">
            <v>0</v>
          </cell>
          <cell r="F66">
            <v>0</v>
          </cell>
          <cell r="G66" t="str">
            <v>(Select)</v>
          </cell>
        </row>
        <row r="67">
          <cell r="E67">
            <v>0</v>
          </cell>
          <cell r="F67">
            <v>0</v>
          </cell>
          <cell r="G67" t="str">
            <v>(Select)</v>
          </cell>
        </row>
        <row r="68">
          <cell r="E68">
            <v>0</v>
          </cell>
          <cell r="F68">
            <v>0</v>
          </cell>
          <cell r="G68" t="str">
            <v>(Select)</v>
          </cell>
        </row>
        <row r="69">
          <cell r="E69">
            <v>0</v>
          </cell>
          <cell r="F69">
            <v>0</v>
          </cell>
          <cell r="G69" t="str">
            <v>(Select)</v>
          </cell>
        </row>
        <row r="70">
          <cell r="E70">
            <v>0</v>
          </cell>
          <cell r="F70">
            <v>0</v>
          </cell>
          <cell r="G70" t="str">
            <v>(Select)</v>
          </cell>
        </row>
        <row r="71">
          <cell r="E71">
            <v>0</v>
          </cell>
          <cell r="F71">
            <v>0</v>
          </cell>
          <cell r="G71" t="str">
            <v>(Select)</v>
          </cell>
        </row>
        <row r="72">
          <cell r="E72">
            <v>0</v>
          </cell>
          <cell r="F72">
            <v>0</v>
          </cell>
          <cell r="G72" t="str">
            <v>(Select)</v>
          </cell>
        </row>
        <row r="73">
          <cell r="E73">
            <v>0</v>
          </cell>
          <cell r="F73">
            <v>0</v>
          </cell>
          <cell r="G73" t="str">
            <v>(Select)</v>
          </cell>
        </row>
        <row r="74">
          <cell r="E74">
            <v>0</v>
          </cell>
          <cell r="F74">
            <v>0</v>
          </cell>
          <cell r="G74" t="str">
            <v>(Select)</v>
          </cell>
        </row>
        <row r="75">
          <cell r="E75">
            <v>0</v>
          </cell>
          <cell r="F75">
            <v>0</v>
          </cell>
          <cell r="G75" t="str">
            <v>(Select)</v>
          </cell>
        </row>
        <row r="76">
          <cell r="E76">
            <v>0</v>
          </cell>
          <cell r="F76">
            <v>0</v>
          </cell>
          <cell r="G76" t="str">
            <v>(Select)</v>
          </cell>
        </row>
        <row r="77">
          <cell r="E77">
            <v>0</v>
          </cell>
          <cell r="F77">
            <v>0</v>
          </cell>
          <cell r="G77" t="str">
            <v>(Select)</v>
          </cell>
        </row>
        <row r="78">
          <cell r="E78">
            <v>0</v>
          </cell>
          <cell r="F78">
            <v>0</v>
          </cell>
          <cell r="G78" t="str">
            <v>(Select)</v>
          </cell>
        </row>
        <row r="79">
          <cell r="E79">
            <v>0</v>
          </cell>
          <cell r="F79">
            <v>0</v>
          </cell>
          <cell r="G79" t="str">
            <v>(Select)</v>
          </cell>
        </row>
        <row r="80">
          <cell r="E80">
            <v>0</v>
          </cell>
          <cell r="F80">
            <v>0</v>
          </cell>
          <cell r="G80" t="str">
            <v>(Select)</v>
          </cell>
        </row>
        <row r="81">
          <cell r="E81">
            <v>0</v>
          </cell>
          <cell r="F81">
            <v>0</v>
          </cell>
          <cell r="G81" t="str">
            <v>(Select)</v>
          </cell>
        </row>
        <row r="82">
          <cell r="E82">
            <v>0</v>
          </cell>
          <cell r="F82">
            <v>0</v>
          </cell>
          <cell r="G82" t="str">
            <v>(Select)</v>
          </cell>
        </row>
        <row r="83">
          <cell r="E83">
            <v>0</v>
          </cell>
          <cell r="F83">
            <v>0</v>
          </cell>
          <cell r="G83" t="str">
            <v>(Select)</v>
          </cell>
        </row>
        <row r="84">
          <cell r="E84">
            <v>0</v>
          </cell>
          <cell r="F84">
            <v>0</v>
          </cell>
          <cell r="G84" t="str">
            <v>(Select)</v>
          </cell>
        </row>
        <row r="85">
          <cell r="E85">
            <v>0</v>
          </cell>
          <cell r="F85">
            <v>0</v>
          </cell>
          <cell r="G85" t="str">
            <v>(Select)</v>
          </cell>
        </row>
        <row r="86">
          <cell r="E86">
            <v>0</v>
          </cell>
          <cell r="F86">
            <v>0</v>
          </cell>
          <cell r="G86" t="str">
            <v>(Select)</v>
          </cell>
        </row>
        <row r="87">
          <cell r="E87">
            <v>0</v>
          </cell>
          <cell r="F87">
            <v>0</v>
          </cell>
          <cell r="G87" t="str">
            <v>(Select)</v>
          </cell>
        </row>
        <row r="88">
          <cell r="E88">
            <v>0</v>
          </cell>
          <cell r="F88">
            <v>0</v>
          </cell>
          <cell r="G88" t="str">
            <v>(Select)</v>
          </cell>
        </row>
        <row r="89">
          <cell r="E89">
            <v>0</v>
          </cell>
          <cell r="F89">
            <v>0</v>
          </cell>
          <cell r="G89" t="str">
            <v>(Select)</v>
          </cell>
        </row>
        <row r="90">
          <cell r="E90">
            <v>0</v>
          </cell>
          <cell r="F90">
            <v>0</v>
          </cell>
          <cell r="G90" t="str">
            <v>(Select)</v>
          </cell>
        </row>
        <row r="91">
          <cell r="E91">
            <v>0</v>
          </cell>
          <cell r="F91">
            <v>0</v>
          </cell>
          <cell r="G91" t="str">
            <v>(Select)</v>
          </cell>
        </row>
        <row r="92">
          <cell r="E92">
            <v>0</v>
          </cell>
          <cell r="F92">
            <v>0</v>
          </cell>
          <cell r="G92" t="str">
            <v>(Select)</v>
          </cell>
        </row>
        <row r="93">
          <cell r="E93">
            <v>0</v>
          </cell>
          <cell r="F93">
            <v>0</v>
          </cell>
          <cell r="G93" t="str">
            <v>(Select)</v>
          </cell>
        </row>
        <row r="94">
          <cell r="E94">
            <v>0</v>
          </cell>
          <cell r="F94">
            <v>0</v>
          </cell>
          <cell r="G94" t="str">
            <v>(Select)</v>
          </cell>
        </row>
        <row r="95">
          <cell r="E95">
            <v>0</v>
          </cell>
          <cell r="F95">
            <v>0</v>
          </cell>
          <cell r="G95" t="str">
            <v>(Select)</v>
          </cell>
        </row>
        <row r="96">
          <cell r="E96">
            <v>0</v>
          </cell>
          <cell r="F96">
            <v>0</v>
          </cell>
          <cell r="G96" t="str">
            <v>(Select)</v>
          </cell>
        </row>
        <row r="97">
          <cell r="E97">
            <v>0</v>
          </cell>
          <cell r="F97">
            <v>0</v>
          </cell>
          <cell r="G97" t="str">
            <v>(Select)</v>
          </cell>
        </row>
        <row r="98">
          <cell r="E98">
            <v>0</v>
          </cell>
          <cell r="F98">
            <v>0</v>
          </cell>
          <cell r="G98" t="str">
            <v>(Select)</v>
          </cell>
        </row>
        <row r="99">
          <cell r="E99">
            <v>0</v>
          </cell>
          <cell r="F99">
            <v>0</v>
          </cell>
          <cell r="G99" t="str">
            <v>(Select)</v>
          </cell>
        </row>
        <row r="100">
          <cell r="E100">
            <v>0</v>
          </cell>
          <cell r="F100">
            <v>0</v>
          </cell>
          <cell r="G100" t="str">
            <v>(Select)</v>
          </cell>
        </row>
        <row r="101">
          <cell r="E101">
            <v>0</v>
          </cell>
          <cell r="F101">
            <v>0</v>
          </cell>
          <cell r="G101" t="str">
            <v>(Select)</v>
          </cell>
        </row>
        <row r="102">
          <cell r="E102">
            <v>0</v>
          </cell>
          <cell r="F102">
            <v>0</v>
          </cell>
          <cell r="G102" t="str">
            <v>(Select)</v>
          </cell>
        </row>
        <row r="103">
          <cell r="E103">
            <v>0</v>
          </cell>
          <cell r="F103">
            <v>0</v>
          </cell>
          <cell r="G103" t="str">
            <v>(Select)</v>
          </cell>
        </row>
        <row r="104">
          <cell r="E104">
            <v>0</v>
          </cell>
          <cell r="F104">
            <v>0</v>
          </cell>
          <cell r="G104" t="str">
            <v>(Select)</v>
          </cell>
        </row>
        <row r="105">
          <cell r="E105">
            <v>0</v>
          </cell>
          <cell r="F105">
            <v>0</v>
          </cell>
          <cell r="G105" t="str">
            <v>(Select)</v>
          </cell>
        </row>
        <row r="106">
          <cell r="E106">
            <v>0</v>
          </cell>
          <cell r="F106">
            <v>0</v>
          </cell>
          <cell r="G106" t="str">
            <v>(Select)</v>
          </cell>
        </row>
        <row r="107">
          <cell r="E107">
            <v>0</v>
          </cell>
          <cell r="F107">
            <v>0</v>
          </cell>
          <cell r="G107" t="str">
            <v>(Select)</v>
          </cell>
        </row>
        <row r="108">
          <cell r="E108">
            <v>0</v>
          </cell>
          <cell r="F108">
            <v>0</v>
          </cell>
          <cell r="G108" t="str">
            <v>(Select)</v>
          </cell>
        </row>
        <row r="109">
          <cell r="E109">
            <v>0</v>
          </cell>
          <cell r="F109">
            <v>0</v>
          </cell>
          <cell r="G109" t="str">
            <v>(Select)</v>
          </cell>
        </row>
        <row r="110">
          <cell r="E110">
            <v>0</v>
          </cell>
          <cell r="F110">
            <v>0</v>
          </cell>
          <cell r="G110" t="str">
            <v>(Select)</v>
          </cell>
        </row>
        <row r="111">
          <cell r="E111">
            <v>0</v>
          </cell>
          <cell r="F111">
            <v>0</v>
          </cell>
          <cell r="G111" t="str">
            <v>(Select)</v>
          </cell>
        </row>
        <row r="112">
          <cell r="E112">
            <v>0</v>
          </cell>
          <cell r="F112">
            <v>0</v>
          </cell>
          <cell r="G112" t="str">
            <v>(Select)</v>
          </cell>
        </row>
        <row r="113">
          <cell r="E113">
            <v>0</v>
          </cell>
          <cell r="F113">
            <v>0</v>
          </cell>
          <cell r="G113" t="str">
            <v>(Select)</v>
          </cell>
        </row>
        <row r="114">
          <cell r="E114">
            <v>0</v>
          </cell>
          <cell r="F114">
            <v>0</v>
          </cell>
          <cell r="G114" t="str">
            <v>(Select)</v>
          </cell>
        </row>
        <row r="115">
          <cell r="E115">
            <v>0</v>
          </cell>
          <cell r="F115">
            <v>0</v>
          </cell>
          <cell r="G115" t="str">
            <v>(Select)</v>
          </cell>
        </row>
        <row r="116">
          <cell r="E116">
            <v>0</v>
          </cell>
          <cell r="F116">
            <v>0</v>
          </cell>
          <cell r="G116" t="str">
            <v>(Select)</v>
          </cell>
        </row>
        <row r="117">
          <cell r="E117">
            <v>0</v>
          </cell>
          <cell r="F117">
            <v>0</v>
          </cell>
          <cell r="G117" t="str">
            <v>(Select)</v>
          </cell>
        </row>
        <row r="118">
          <cell r="E118">
            <v>0</v>
          </cell>
          <cell r="F118">
            <v>0</v>
          </cell>
          <cell r="G118" t="str">
            <v>(Select)</v>
          </cell>
        </row>
        <row r="119">
          <cell r="E119">
            <v>0</v>
          </cell>
          <cell r="F119">
            <v>0</v>
          </cell>
          <cell r="G119" t="str">
            <v>(Select)</v>
          </cell>
        </row>
        <row r="120">
          <cell r="E120">
            <v>0</v>
          </cell>
          <cell r="F120">
            <v>0</v>
          </cell>
          <cell r="G120" t="str">
            <v>(Select)</v>
          </cell>
        </row>
        <row r="121">
          <cell r="E121">
            <v>0</v>
          </cell>
          <cell r="F121">
            <v>0</v>
          </cell>
          <cell r="G121" t="str">
            <v>(Select)</v>
          </cell>
        </row>
        <row r="122">
          <cell r="E122">
            <v>0</v>
          </cell>
          <cell r="F122">
            <v>0</v>
          </cell>
          <cell r="G122" t="str">
            <v>(Select)</v>
          </cell>
        </row>
        <row r="123">
          <cell r="E123">
            <v>0</v>
          </cell>
          <cell r="F123">
            <v>0</v>
          </cell>
          <cell r="G123" t="str">
            <v>(Select)</v>
          </cell>
        </row>
        <row r="124">
          <cell r="E124">
            <v>0</v>
          </cell>
          <cell r="F124">
            <v>0</v>
          </cell>
          <cell r="G124" t="str">
            <v>(Select)</v>
          </cell>
        </row>
        <row r="125">
          <cell r="E125">
            <v>0</v>
          </cell>
          <cell r="F125">
            <v>0</v>
          </cell>
          <cell r="G125" t="str">
            <v>(Select)</v>
          </cell>
        </row>
        <row r="126">
          <cell r="E126">
            <v>0</v>
          </cell>
          <cell r="F126">
            <v>0</v>
          </cell>
          <cell r="G126" t="str">
            <v>(Select)</v>
          </cell>
        </row>
        <row r="127">
          <cell r="E127">
            <v>0</v>
          </cell>
          <cell r="F127">
            <v>0</v>
          </cell>
          <cell r="G127" t="str">
            <v>(Select)</v>
          </cell>
        </row>
        <row r="128">
          <cell r="E128">
            <v>0</v>
          </cell>
          <cell r="F128">
            <v>0</v>
          </cell>
          <cell r="G128" t="str">
            <v>(Select)</v>
          </cell>
        </row>
        <row r="129">
          <cell r="E129">
            <v>0</v>
          </cell>
          <cell r="F129">
            <v>0</v>
          </cell>
          <cell r="G129" t="str">
            <v>(Select)</v>
          </cell>
        </row>
        <row r="130">
          <cell r="E130">
            <v>0</v>
          </cell>
          <cell r="F130">
            <v>0</v>
          </cell>
          <cell r="G130" t="str">
            <v>(Select)</v>
          </cell>
        </row>
        <row r="131">
          <cell r="E131">
            <v>0</v>
          </cell>
          <cell r="F131">
            <v>0</v>
          </cell>
          <cell r="G131" t="str">
            <v>(Select)</v>
          </cell>
        </row>
        <row r="132">
          <cell r="E132">
            <v>0</v>
          </cell>
          <cell r="F132">
            <v>0</v>
          </cell>
          <cell r="G132" t="str">
            <v>(Select)</v>
          </cell>
        </row>
        <row r="133">
          <cell r="E133">
            <v>0</v>
          </cell>
          <cell r="F133">
            <v>0</v>
          </cell>
          <cell r="G133" t="str">
            <v>(Select)</v>
          </cell>
        </row>
        <row r="134">
          <cell r="E134">
            <v>0</v>
          </cell>
          <cell r="F134">
            <v>0</v>
          </cell>
          <cell r="G134" t="str">
            <v>(Select)</v>
          </cell>
        </row>
        <row r="135">
          <cell r="E135">
            <v>0</v>
          </cell>
          <cell r="F135">
            <v>0</v>
          </cell>
          <cell r="G135" t="str">
            <v>(Select)</v>
          </cell>
        </row>
        <row r="136">
          <cell r="E136">
            <v>0</v>
          </cell>
          <cell r="F136">
            <v>0</v>
          </cell>
          <cell r="G136" t="str">
            <v>(Select)</v>
          </cell>
        </row>
        <row r="137">
          <cell r="E137">
            <v>0</v>
          </cell>
          <cell r="F137">
            <v>0</v>
          </cell>
          <cell r="G137" t="str">
            <v>(Select)</v>
          </cell>
        </row>
        <row r="138">
          <cell r="E138">
            <v>0</v>
          </cell>
          <cell r="F138">
            <v>0</v>
          </cell>
          <cell r="G138" t="str">
            <v>(Select)</v>
          </cell>
        </row>
        <row r="139">
          <cell r="E139">
            <v>0</v>
          </cell>
          <cell r="F139">
            <v>0</v>
          </cell>
          <cell r="G139" t="str">
            <v>(Select)</v>
          </cell>
        </row>
        <row r="140">
          <cell r="E140">
            <v>0</v>
          </cell>
          <cell r="F140">
            <v>0</v>
          </cell>
          <cell r="G140" t="str">
            <v>(Select)</v>
          </cell>
        </row>
        <row r="141">
          <cell r="E141">
            <v>0</v>
          </cell>
          <cell r="F141">
            <v>0</v>
          </cell>
          <cell r="G141" t="str">
            <v>(Select)</v>
          </cell>
        </row>
        <row r="142">
          <cell r="E142">
            <v>0</v>
          </cell>
          <cell r="F142">
            <v>0</v>
          </cell>
          <cell r="G142" t="str">
            <v>(Select)</v>
          </cell>
        </row>
        <row r="143">
          <cell r="E143">
            <v>0</v>
          </cell>
          <cell r="F143">
            <v>0</v>
          </cell>
          <cell r="G143" t="str">
            <v>(Select)</v>
          </cell>
        </row>
        <row r="144">
          <cell r="E144">
            <v>0</v>
          </cell>
          <cell r="F144">
            <v>0</v>
          </cell>
          <cell r="G144" t="str">
            <v>(Select)</v>
          </cell>
        </row>
        <row r="145">
          <cell r="E145">
            <v>0</v>
          </cell>
          <cell r="F145">
            <v>0</v>
          </cell>
          <cell r="G145" t="str">
            <v>(Select)</v>
          </cell>
        </row>
        <row r="146">
          <cell r="E146">
            <v>0</v>
          </cell>
          <cell r="F146">
            <v>0</v>
          </cell>
          <cell r="G146" t="str">
            <v>(Select)</v>
          </cell>
        </row>
        <row r="147">
          <cell r="E147">
            <v>0</v>
          </cell>
          <cell r="F147">
            <v>0</v>
          </cell>
          <cell r="G147" t="str">
            <v>(Select)</v>
          </cell>
        </row>
        <row r="148">
          <cell r="E148">
            <v>0</v>
          </cell>
          <cell r="F148">
            <v>0</v>
          </cell>
          <cell r="G148" t="str">
            <v>(Select)</v>
          </cell>
        </row>
        <row r="149">
          <cell r="E149">
            <v>0</v>
          </cell>
          <cell r="F149">
            <v>0</v>
          </cell>
          <cell r="G149" t="str">
            <v>(Select)</v>
          </cell>
        </row>
        <row r="150">
          <cell r="E150">
            <v>0</v>
          </cell>
          <cell r="F150">
            <v>0</v>
          </cell>
          <cell r="G150" t="str">
            <v>(Select)</v>
          </cell>
        </row>
        <row r="151">
          <cell r="E151">
            <v>0</v>
          </cell>
          <cell r="F151">
            <v>0</v>
          </cell>
          <cell r="G151" t="str">
            <v>(Select)</v>
          </cell>
        </row>
        <row r="152">
          <cell r="E152">
            <v>0</v>
          </cell>
          <cell r="F152">
            <v>0</v>
          </cell>
          <cell r="G152" t="str">
            <v>(Select)</v>
          </cell>
        </row>
        <row r="153">
          <cell r="E153">
            <v>0</v>
          </cell>
          <cell r="F153">
            <v>0</v>
          </cell>
          <cell r="G153" t="str">
            <v>(Select)</v>
          </cell>
        </row>
        <row r="154">
          <cell r="E154">
            <v>0</v>
          </cell>
          <cell r="F154">
            <v>0</v>
          </cell>
          <cell r="G154" t="str">
            <v>(Select)</v>
          </cell>
        </row>
        <row r="155">
          <cell r="E155">
            <v>0</v>
          </cell>
          <cell r="F155">
            <v>0</v>
          </cell>
          <cell r="G155" t="str">
            <v>(Select)</v>
          </cell>
        </row>
        <row r="156">
          <cell r="E156">
            <v>0</v>
          </cell>
          <cell r="F156">
            <v>0</v>
          </cell>
          <cell r="G156" t="str">
            <v>(Select)</v>
          </cell>
        </row>
        <row r="157">
          <cell r="E157">
            <v>0</v>
          </cell>
          <cell r="F157">
            <v>0</v>
          </cell>
          <cell r="G157" t="str">
            <v>(Select)</v>
          </cell>
        </row>
        <row r="158">
          <cell r="E158">
            <v>0</v>
          </cell>
          <cell r="F158">
            <v>0</v>
          </cell>
          <cell r="G158" t="str">
            <v>(Select)</v>
          </cell>
        </row>
        <row r="159">
          <cell r="E159">
            <v>0</v>
          </cell>
          <cell r="F159">
            <v>0</v>
          </cell>
          <cell r="G159" t="str">
            <v>(Select)</v>
          </cell>
        </row>
        <row r="160">
          <cell r="E160">
            <v>0</v>
          </cell>
          <cell r="F160">
            <v>0</v>
          </cell>
          <cell r="G160" t="str">
            <v>(Select)</v>
          </cell>
        </row>
        <row r="161">
          <cell r="E161">
            <v>0</v>
          </cell>
          <cell r="F161">
            <v>0</v>
          </cell>
          <cell r="G161" t="str">
            <v>(Select)</v>
          </cell>
        </row>
        <row r="162">
          <cell r="E162">
            <v>0</v>
          </cell>
          <cell r="F162">
            <v>0</v>
          </cell>
          <cell r="G162" t="str">
            <v>(Select)</v>
          </cell>
        </row>
        <row r="163">
          <cell r="E163">
            <v>0</v>
          </cell>
          <cell r="F163">
            <v>0</v>
          </cell>
          <cell r="G163" t="str">
            <v>(Select)</v>
          </cell>
        </row>
        <row r="164">
          <cell r="E164">
            <v>0</v>
          </cell>
          <cell r="F164">
            <v>0</v>
          </cell>
          <cell r="G164" t="str">
            <v>(Select)</v>
          </cell>
        </row>
        <row r="165">
          <cell r="E165">
            <v>0</v>
          </cell>
          <cell r="F165">
            <v>0</v>
          </cell>
          <cell r="G165" t="str">
            <v>(Select)</v>
          </cell>
        </row>
        <row r="166">
          <cell r="E166">
            <v>0</v>
          </cell>
          <cell r="F166">
            <v>0</v>
          </cell>
          <cell r="G166" t="str">
            <v>(Select)</v>
          </cell>
        </row>
        <row r="167">
          <cell r="E167">
            <v>0</v>
          </cell>
          <cell r="F167">
            <v>0</v>
          </cell>
          <cell r="G167" t="str">
            <v>(Select)</v>
          </cell>
        </row>
        <row r="168">
          <cell r="E168">
            <v>0</v>
          </cell>
          <cell r="F168">
            <v>0</v>
          </cell>
          <cell r="G168" t="str">
            <v>(Select)</v>
          </cell>
        </row>
        <row r="169">
          <cell r="E169">
            <v>0</v>
          </cell>
          <cell r="F169">
            <v>0</v>
          </cell>
          <cell r="G169" t="str">
            <v>(Select)</v>
          </cell>
        </row>
        <row r="170">
          <cell r="E170">
            <v>0</v>
          </cell>
          <cell r="F170">
            <v>0</v>
          </cell>
          <cell r="G170" t="str">
            <v>(Select)</v>
          </cell>
        </row>
        <row r="171">
          <cell r="E171">
            <v>0</v>
          </cell>
          <cell r="F171">
            <v>0</v>
          </cell>
          <cell r="G171" t="str">
            <v>(Select)</v>
          </cell>
        </row>
        <row r="172">
          <cell r="E172">
            <v>0</v>
          </cell>
          <cell r="F172">
            <v>0</v>
          </cell>
          <cell r="G172" t="str">
            <v>(Select)</v>
          </cell>
        </row>
        <row r="173">
          <cell r="E173">
            <v>0</v>
          </cell>
          <cell r="F173">
            <v>0</v>
          </cell>
          <cell r="G173" t="str">
            <v>(Select)</v>
          </cell>
        </row>
        <row r="174">
          <cell r="E174">
            <v>0</v>
          </cell>
          <cell r="F174">
            <v>0</v>
          </cell>
          <cell r="G174" t="str">
            <v>(Select)</v>
          </cell>
        </row>
        <row r="175">
          <cell r="E175">
            <v>0</v>
          </cell>
          <cell r="F175">
            <v>0</v>
          </cell>
          <cell r="G175" t="str">
            <v>(Select)</v>
          </cell>
        </row>
        <row r="176">
          <cell r="E176">
            <v>0</v>
          </cell>
          <cell r="F176">
            <v>0</v>
          </cell>
          <cell r="G176" t="str">
            <v>(Select)</v>
          </cell>
        </row>
        <row r="177">
          <cell r="E177">
            <v>0</v>
          </cell>
          <cell r="F177">
            <v>0</v>
          </cell>
          <cell r="G177" t="str">
            <v>(Select)</v>
          </cell>
        </row>
        <row r="178">
          <cell r="E178">
            <v>0</v>
          </cell>
          <cell r="F178">
            <v>0</v>
          </cell>
          <cell r="G178" t="str">
            <v>(Select)</v>
          </cell>
        </row>
        <row r="179">
          <cell r="E179">
            <v>0</v>
          </cell>
          <cell r="F179">
            <v>0</v>
          </cell>
          <cell r="G179" t="str">
            <v>(Select)</v>
          </cell>
        </row>
        <row r="180">
          <cell r="E180">
            <v>0</v>
          </cell>
          <cell r="F180">
            <v>0</v>
          </cell>
          <cell r="G180" t="str">
            <v>(Select)</v>
          </cell>
        </row>
        <row r="181">
          <cell r="E181">
            <v>0</v>
          </cell>
          <cell r="F181">
            <v>0</v>
          </cell>
          <cell r="G181" t="str">
            <v>(Select)</v>
          </cell>
        </row>
        <row r="182">
          <cell r="E182">
            <v>0</v>
          </cell>
          <cell r="F182">
            <v>0</v>
          </cell>
          <cell r="G182" t="str">
            <v>(Select)</v>
          </cell>
        </row>
        <row r="183">
          <cell r="E183">
            <v>0</v>
          </cell>
          <cell r="F183">
            <v>0</v>
          </cell>
          <cell r="G183" t="str">
            <v>(Select)</v>
          </cell>
        </row>
        <row r="184">
          <cell r="E184">
            <v>0</v>
          </cell>
          <cell r="F184">
            <v>0</v>
          </cell>
          <cell r="G184" t="str">
            <v>(Select)</v>
          </cell>
        </row>
        <row r="185">
          <cell r="E185">
            <v>0</v>
          </cell>
          <cell r="F185">
            <v>0</v>
          </cell>
          <cell r="G185" t="str">
            <v>(Select)</v>
          </cell>
        </row>
        <row r="186">
          <cell r="E186">
            <v>0</v>
          </cell>
          <cell r="F186">
            <v>0</v>
          </cell>
          <cell r="G186" t="str">
            <v>(Select)</v>
          </cell>
        </row>
        <row r="187">
          <cell r="E187">
            <v>0</v>
          </cell>
          <cell r="F187">
            <v>0</v>
          </cell>
          <cell r="G187" t="str">
            <v>(Select)</v>
          </cell>
        </row>
        <row r="188">
          <cell r="E188">
            <v>0</v>
          </cell>
          <cell r="F188">
            <v>0</v>
          </cell>
          <cell r="G188" t="str">
            <v>(Select)</v>
          </cell>
        </row>
        <row r="189">
          <cell r="E189">
            <v>0</v>
          </cell>
          <cell r="F189">
            <v>0</v>
          </cell>
          <cell r="G189" t="str">
            <v>(Select)</v>
          </cell>
        </row>
        <row r="190">
          <cell r="E190">
            <v>0</v>
          </cell>
          <cell r="F190">
            <v>0</v>
          </cell>
          <cell r="G190" t="str">
            <v>(Select)</v>
          </cell>
        </row>
        <row r="191">
          <cell r="E191">
            <v>0</v>
          </cell>
          <cell r="F191">
            <v>0</v>
          </cell>
          <cell r="G191" t="str">
            <v>(Select)</v>
          </cell>
        </row>
        <row r="192">
          <cell r="E192">
            <v>0</v>
          </cell>
          <cell r="F192">
            <v>0</v>
          </cell>
          <cell r="G192" t="str">
            <v>(Select)</v>
          </cell>
        </row>
        <row r="193">
          <cell r="E193">
            <v>0</v>
          </cell>
          <cell r="F193">
            <v>0</v>
          </cell>
          <cell r="G193" t="str">
            <v>(Select)</v>
          </cell>
        </row>
        <row r="194">
          <cell r="E194">
            <v>0</v>
          </cell>
          <cell r="F194">
            <v>0</v>
          </cell>
          <cell r="G194" t="str">
            <v>(Select)</v>
          </cell>
        </row>
        <row r="195">
          <cell r="E195">
            <v>0</v>
          </cell>
          <cell r="F195">
            <v>0</v>
          </cell>
          <cell r="G195" t="str">
            <v>(Select)</v>
          </cell>
        </row>
        <row r="196">
          <cell r="E196">
            <v>0</v>
          </cell>
          <cell r="F196">
            <v>0</v>
          </cell>
          <cell r="G196" t="str">
            <v>(Select)</v>
          </cell>
        </row>
        <row r="197">
          <cell r="E197">
            <v>0</v>
          </cell>
          <cell r="F197">
            <v>0</v>
          </cell>
          <cell r="G197" t="str">
            <v>(Select)</v>
          </cell>
        </row>
        <row r="198">
          <cell r="E198">
            <v>0</v>
          </cell>
          <cell r="F198">
            <v>0</v>
          </cell>
          <cell r="G198" t="str">
            <v>(Select)</v>
          </cell>
        </row>
        <row r="199">
          <cell r="E199">
            <v>0</v>
          </cell>
          <cell r="F199">
            <v>0</v>
          </cell>
          <cell r="G199" t="str">
            <v>(Select)</v>
          </cell>
        </row>
        <row r="200">
          <cell r="E200">
            <v>0</v>
          </cell>
          <cell r="F200">
            <v>0</v>
          </cell>
          <cell r="G200" t="str">
            <v>(Select)</v>
          </cell>
        </row>
        <row r="201">
          <cell r="E201">
            <v>0</v>
          </cell>
          <cell r="F201">
            <v>0</v>
          </cell>
          <cell r="G201" t="str">
            <v>(Select)</v>
          </cell>
        </row>
        <row r="202">
          <cell r="E202">
            <v>0</v>
          </cell>
          <cell r="F202">
            <v>0</v>
          </cell>
          <cell r="G202" t="str">
            <v>(Select)</v>
          </cell>
        </row>
        <row r="203">
          <cell r="E203">
            <v>0</v>
          </cell>
          <cell r="F203">
            <v>0</v>
          </cell>
          <cell r="G203" t="str">
            <v>(Select)</v>
          </cell>
        </row>
        <row r="204">
          <cell r="E204">
            <v>0</v>
          </cell>
          <cell r="F204">
            <v>0</v>
          </cell>
          <cell r="G204" t="str">
            <v>(Select)</v>
          </cell>
        </row>
        <row r="205">
          <cell r="E205">
            <v>0</v>
          </cell>
          <cell r="F205">
            <v>0</v>
          </cell>
          <cell r="G205" t="str">
            <v>(Select)</v>
          </cell>
        </row>
        <row r="206">
          <cell r="E206">
            <v>0</v>
          </cell>
          <cell r="F206">
            <v>0</v>
          </cell>
          <cell r="G206" t="str">
            <v>(Select)</v>
          </cell>
        </row>
        <row r="207">
          <cell r="E207">
            <v>0</v>
          </cell>
          <cell r="F207">
            <v>0</v>
          </cell>
          <cell r="G207" t="str">
            <v>(Select)</v>
          </cell>
        </row>
        <row r="208">
          <cell r="E208">
            <v>0</v>
          </cell>
          <cell r="F208">
            <v>0</v>
          </cell>
          <cell r="G208" t="str">
            <v>(Select)</v>
          </cell>
        </row>
        <row r="209">
          <cell r="E209">
            <v>0</v>
          </cell>
          <cell r="F209">
            <v>0</v>
          </cell>
          <cell r="G209" t="str">
            <v>(Select)</v>
          </cell>
        </row>
        <row r="210">
          <cell r="E210">
            <v>0</v>
          </cell>
          <cell r="F210">
            <v>0</v>
          </cell>
          <cell r="G210" t="str">
            <v>(Select)</v>
          </cell>
        </row>
        <row r="211">
          <cell r="E211">
            <v>0</v>
          </cell>
          <cell r="F211">
            <v>0</v>
          </cell>
          <cell r="G211" t="str">
            <v>(Select)</v>
          </cell>
        </row>
        <row r="212">
          <cell r="E212">
            <v>0</v>
          </cell>
          <cell r="F212">
            <v>0</v>
          </cell>
          <cell r="G212" t="str">
            <v>(Select)</v>
          </cell>
        </row>
        <row r="213">
          <cell r="E213">
            <v>0</v>
          </cell>
          <cell r="F213">
            <v>0</v>
          </cell>
          <cell r="G213" t="str">
            <v>(Select)</v>
          </cell>
        </row>
        <row r="214">
          <cell r="E214">
            <v>0</v>
          </cell>
          <cell r="F214">
            <v>0</v>
          </cell>
          <cell r="G214" t="str">
            <v>(Select)</v>
          </cell>
        </row>
        <row r="215">
          <cell r="E215">
            <v>0</v>
          </cell>
          <cell r="F215">
            <v>0</v>
          </cell>
          <cell r="G215" t="str">
            <v>(Select)</v>
          </cell>
        </row>
        <row r="216">
          <cell r="E216">
            <v>0</v>
          </cell>
          <cell r="F216">
            <v>0</v>
          </cell>
          <cell r="G216" t="str">
            <v>(Select)</v>
          </cell>
        </row>
        <row r="217">
          <cell r="E217">
            <v>0</v>
          </cell>
          <cell r="F217">
            <v>0</v>
          </cell>
          <cell r="G217" t="str">
            <v>(Select)</v>
          </cell>
        </row>
        <row r="218">
          <cell r="E218">
            <v>0</v>
          </cell>
          <cell r="F218">
            <v>0</v>
          </cell>
          <cell r="G218" t="str">
            <v>(Select)</v>
          </cell>
        </row>
        <row r="219">
          <cell r="E219">
            <v>0</v>
          </cell>
          <cell r="F219">
            <v>0</v>
          </cell>
          <cell r="G219" t="str">
            <v>(Select)</v>
          </cell>
        </row>
        <row r="220">
          <cell r="E220">
            <v>0</v>
          </cell>
          <cell r="F220">
            <v>0</v>
          </cell>
          <cell r="G220" t="str">
            <v>(Select)</v>
          </cell>
        </row>
        <row r="221">
          <cell r="E221">
            <v>0</v>
          </cell>
          <cell r="F221">
            <v>0</v>
          </cell>
          <cell r="G221" t="str">
            <v>(Select)</v>
          </cell>
        </row>
        <row r="222">
          <cell r="E222">
            <v>0</v>
          </cell>
          <cell r="F222">
            <v>0</v>
          </cell>
          <cell r="G222" t="str">
            <v>(Select)</v>
          </cell>
        </row>
        <row r="223">
          <cell r="E223">
            <v>0</v>
          </cell>
          <cell r="F223">
            <v>0</v>
          </cell>
          <cell r="G223" t="str">
            <v>(Select)</v>
          </cell>
        </row>
        <row r="224">
          <cell r="E224">
            <v>0</v>
          </cell>
          <cell r="F224">
            <v>0</v>
          </cell>
          <cell r="G224" t="str">
            <v>(Select)</v>
          </cell>
        </row>
        <row r="225">
          <cell r="E225">
            <v>0</v>
          </cell>
          <cell r="F225">
            <v>0</v>
          </cell>
          <cell r="G225" t="str">
            <v>(Select)</v>
          </cell>
        </row>
        <row r="226">
          <cell r="E226">
            <v>0</v>
          </cell>
          <cell r="F226">
            <v>0</v>
          </cell>
          <cell r="G226" t="str">
            <v>(Select)</v>
          </cell>
        </row>
        <row r="227">
          <cell r="E227">
            <v>0</v>
          </cell>
          <cell r="F227">
            <v>0</v>
          </cell>
          <cell r="G227" t="str">
            <v>(Select)</v>
          </cell>
        </row>
        <row r="228">
          <cell r="E228">
            <v>0</v>
          </cell>
          <cell r="F228">
            <v>0</v>
          </cell>
          <cell r="G228" t="str">
            <v>(Select)</v>
          </cell>
        </row>
        <row r="229">
          <cell r="E229">
            <v>0</v>
          </cell>
          <cell r="F229">
            <v>0</v>
          </cell>
          <cell r="G229" t="str">
            <v>(Select)</v>
          </cell>
        </row>
        <row r="230">
          <cell r="E230">
            <v>0</v>
          </cell>
          <cell r="F230">
            <v>0</v>
          </cell>
          <cell r="G230" t="str">
            <v>(Select)</v>
          </cell>
        </row>
        <row r="231">
          <cell r="E231">
            <v>0</v>
          </cell>
          <cell r="F231">
            <v>0</v>
          </cell>
          <cell r="G231" t="str">
            <v>(Select)</v>
          </cell>
        </row>
        <row r="232">
          <cell r="E232">
            <v>0</v>
          </cell>
          <cell r="F232">
            <v>0</v>
          </cell>
          <cell r="G232" t="str">
            <v>(Select)</v>
          </cell>
        </row>
        <row r="233">
          <cell r="E233">
            <v>0</v>
          </cell>
          <cell r="F233">
            <v>0</v>
          </cell>
          <cell r="G233" t="str">
            <v>(Select)</v>
          </cell>
        </row>
        <row r="234">
          <cell r="E234">
            <v>0</v>
          </cell>
          <cell r="F234">
            <v>0</v>
          </cell>
          <cell r="G234" t="str">
            <v>(Select)</v>
          </cell>
        </row>
        <row r="235">
          <cell r="E235">
            <v>0</v>
          </cell>
          <cell r="F235">
            <v>0</v>
          </cell>
          <cell r="G235" t="str">
            <v>(Select)</v>
          </cell>
        </row>
        <row r="236">
          <cell r="E236">
            <v>0</v>
          </cell>
          <cell r="F236">
            <v>0</v>
          </cell>
          <cell r="G236" t="str">
            <v>(Select)</v>
          </cell>
        </row>
        <row r="237">
          <cell r="E237">
            <v>0</v>
          </cell>
          <cell r="F237">
            <v>0</v>
          </cell>
          <cell r="G237" t="str">
            <v>(Select)</v>
          </cell>
        </row>
        <row r="238">
          <cell r="E238">
            <v>0</v>
          </cell>
          <cell r="F238">
            <v>0</v>
          </cell>
          <cell r="G238" t="str">
            <v>(Select)</v>
          </cell>
        </row>
        <row r="239">
          <cell r="E239">
            <v>0</v>
          </cell>
          <cell r="F239">
            <v>0</v>
          </cell>
          <cell r="G239" t="str">
            <v>(Select)</v>
          </cell>
        </row>
        <row r="240">
          <cell r="E240">
            <v>0</v>
          </cell>
          <cell r="F240">
            <v>0</v>
          </cell>
          <cell r="G240" t="str">
            <v>(Select)</v>
          </cell>
        </row>
        <row r="241">
          <cell r="E241">
            <v>0</v>
          </cell>
          <cell r="F241">
            <v>0</v>
          </cell>
          <cell r="G241" t="str">
            <v>(Select)</v>
          </cell>
        </row>
        <row r="242">
          <cell r="E242">
            <v>0</v>
          </cell>
          <cell r="F242">
            <v>0</v>
          </cell>
          <cell r="G242" t="str">
            <v>(Select)</v>
          </cell>
        </row>
        <row r="243">
          <cell r="E243">
            <v>0</v>
          </cell>
          <cell r="F243">
            <v>0</v>
          </cell>
          <cell r="G243" t="str">
            <v>(Select)</v>
          </cell>
        </row>
        <row r="244">
          <cell r="E244">
            <v>0</v>
          </cell>
          <cell r="F244">
            <v>0</v>
          </cell>
          <cell r="G244" t="str">
            <v>(Select)</v>
          </cell>
        </row>
        <row r="245">
          <cell r="E245">
            <v>0</v>
          </cell>
          <cell r="F245">
            <v>0</v>
          </cell>
          <cell r="G245" t="str">
            <v>(Select)</v>
          </cell>
        </row>
        <row r="246">
          <cell r="E246">
            <v>0</v>
          </cell>
          <cell r="F246">
            <v>0</v>
          </cell>
          <cell r="G246" t="str">
            <v>(Select)</v>
          </cell>
        </row>
        <row r="247">
          <cell r="E247">
            <v>0</v>
          </cell>
          <cell r="F247">
            <v>0</v>
          </cell>
          <cell r="G247" t="str">
            <v>(Select)</v>
          </cell>
        </row>
        <row r="248">
          <cell r="E248">
            <v>0</v>
          </cell>
          <cell r="F248">
            <v>0</v>
          </cell>
          <cell r="G248" t="str">
            <v>(Select)</v>
          </cell>
        </row>
        <row r="249">
          <cell r="E249">
            <v>0</v>
          </cell>
          <cell r="F249">
            <v>0</v>
          </cell>
          <cell r="G249" t="str">
            <v>(Select)</v>
          </cell>
        </row>
        <row r="250">
          <cell r="E250">
            <v>0</v>
          </cell>
          <cell r="F250">
            <v>0</v>
          </cell>
          <cell r="G250" t="str">
            <v>(Select)</v>
          </cell>
        </row>
        <row r="251">
          <cell r="E251">
            <v>0</v>
          </cell>
          <cell r="F251">
            <v>0</v>
          </cell>
          <cell r="G251" t="str">
            <v>(Select)</v>
          </cell>
        </row>
        <row r="252">
          <cell r="E252">
            <v>0</v>
          </cell>
          <cell r="F252">
            <v>0</v>
          </cell>
          <cell r="G252" t="str">
            <v>(Select)</v>
          </cell>
        </row>
        <row r="253">
          <cell r="E253">
            <v>0</v>
          </cell>
          <cell r="F253">
            <v>0</v>
          </cell>
          <cell r="G253" t="str">
            <v>(Select)</v>
          </cell>
        </row>
        <row r="255">
          <cell r="F255">
            <v>0</v>
          </cell>
        </row>
        <row r="257">
          <cell r="H257">
            <v>0</v>
          </cell>
        </row>
        <row r="258">
          <cell r="H258">
            <v>0</v>
          </cell>
        </row>
      </sheetData>
      <sheetData sheetId="37" refreshError="1"/>
      <sheetData sheetId="38" refreshError="1"/>
      <sheetData sheetId="39" refreshError="1"/>
      <sheetData sheetId="40" refreshError="1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7">
          <cell r="B17">
            <v>2017</v>
          </cell>
        </row>
      </sheetData>
      <sheetData sheetId="41" refreshError="1">
        <row r="2">
          <cell r="AW2" t="str">
            <v>(Select)</v>
          </cell>
          <cell r="BE2" t="str">
            <v>(Select)</v>
          </cell>
        </row>
        <row r="3">
          <cell r="S3" t="str">
            <v>(Select)</v>
          </cell>
          <cell r="AW3" t="str">
            <v>A1e-STCG on Immovable property.</v>
          </cell>
          <cell r="BE3" t="str">
            <v>1-Self and Family</v>
          </cell>
        </row>
        <row r="4">
          <cell r="S4" t="str">
            <v>101-Gms</v>
          </cell>
          <cell r="AW4" t="str">
            <v xml:space="preserve">A2c-STCG From slump sale </v>
          </cell>
          <cell r="BE4" t="str">
            <v>2-Self(Senior citizen) &amp; family</v>
          </cell>
        </row>
        <row r="5">
          <cell r="O5" t="str">
            <v>(Select)</v>
          </cell>
          <cell r="S5" t="str">
            <v>102-Kilograms</v>
          </cell>
          <cell r="AW5" t="str">
            <v>A3ie-STCG on transactions on which STT is paid u/s 111A</v>
          </cell>
          <cell r="BE5" t="str">
            <v>3-Parents</v>
          </cell>
        </row>
        <row r="6">
          <cell r="O6" t="str">
            <v>0101-Agro-based industries</v>
          </cell>
          <cell r="S6" t="str">
            <v>103-Litre</v>
          </cell>
          <cell r="AW6" t="str">
            <v>A3iie-STCG on transactions on which STT is paid u/s 115D</v>
          </cell>
          <cell r="BE6" t="str">
            <v>4-Parents(Senior citizen)</v>
          </cell>
        </row>
        <row r="7">
          <cell r="O7" t="str">
            <v>0102-Automobile and Auto parts</v>
          </cell>
          <cell r="S7" t="str">
            <v>104-Kilolitre</v>
          </cell>
          <cell r="AW7" t="str">
            <v>A4a-STCG on which STT paid</v>
          </cell>
          <cell r="BE7" t="str">
            <v>5-Self and Family including parents</v>
          </cell>
        </row>
        <row r="8">
          <cell r="O8" t="str">
            <v>0103-Cement</v>
          </cell>
          <cell r="S8" t="str">
            <v>105-Metre</v>
          </cell>
          <cell r="AW8" t="str">
            <v>A4b-STCG on which STT not paid</v>
          </cell>
          <cell r="BE8" t="str">
            <v>6-Self and Family including senior citizen parents</v>
          </cell>
        </row>
        <row r="9">
          <cell r="O9" t="str">
            <v>0104-Diamond cutting</v>
          </cell>
          <cell r="S9" t="str">
            <v>106-Kilometre</v>
          </cell>
          <cell r="AW9" t="str">
            <v>A5e-STCG on sale of security by FII</v>
          </cell>
          <cell r="BE9" t="str">
            <v>7-Self(Senior citizen) &amp; family including senior citizen parents</v>
          </cell>
        </row>
        <row r="10">
          <cell r="H10" t="str">
            <v>(Select)</v>
          </cell>
          <cell r="J10" t="str">
            <v>(Select)</v>
          </cell>
          <cell r="O10" t="str">
            <v>0105-Drugs and Pharmaceuticals</v>
          </cell>
          <cell r="S10" t="str">
            <v>107-Numbers</v>
          </cell>
          <cell r="AW10" t="str">
            <v>A6g- STCG on other assets</v>
          </cell>
        </row>
        <row r="11">
          <cell r="D11" t="str">
            <v>(Select)</v>
          </cell>
          <cell r="H11" t="str">
            <v>93-AFGHANISTAN</v>
          </cell>
          <cell r="J11" t="str">
            <v>93-AFGHANISTAN</v>
          </cell>
          <cell r="O11" t="str">
            <v>0106-Electronics including Computer Hardware</v>
          </cell>
          <cell r="S11" t="str">
            <v>108-Quintal</v>
          </cell>
          <cell r="AW11" t="str">
            <v>A7- Amount deemed to Shotrt term capital</v>
          </cell>
        </row>
        <row r="12">
          <cell r="D12" t="str">
            <v>01-ANDAMAN AND NICOBAR ISLANDS</v>
          </cell>
          <cell r="H12" t="str">
            <v>1001-ALAND ISLANDS</v>
          </cell>
          <cell r="J12" t="str">
            <v>1001-ALAND ISLANDS</v>
          </cell>
          <cell r="O12" t="str">
            <v>0107-Engineering goods</v>
          </cell>
          <cell r="S12" t="str">
            <v>109-Ton</v>
          </cell>
          <cell r="AB12" t="str">
            <v>(Select)</v>
          </cell>
        </row>
        <row r="13">
          <cell r="D13" t="str">
            <v>02-ANDHRA PRADESH</v>
          </cell>
          <cell r="H13" t="str">
            <v>355-ALBANIA</v>
          </cell>
          <cell r="J13" t="str">
            <v>355-ALBANIA</v>
          </cell>
          <cell r="O13" t="str">
            <v>0108-Fertilizers, Chemicals, Paints</v>
          </cell>
          <cell r="S13" t="str">
            <v>110-Pound</v>
          </cell>
          <cell r="AB13" t="str">
            <v>56(2)(i)-Dividend</v>
          </cell>
          <cell r="AW13" t="str">
            <v>(Select)</v>
          </cell>
        </row>
        <row r="14">
          <cell r="D14" t="str">
            <v>03-ARUNACHAL PRADESH</v>
          </cell>
          <cell r="H14" t="str">
            <v>213-ALGERIA</v>
          </cell>
          <cell r="J14" t="str">
            <v>213-ALGERIA</v>
          </cell>
          <cell r="O14" t="str">
            <v xml:space="preserve">0109-Flour &amp; Rice Mills </v>
          </cell>
          <cell r="S14" t="str">
            <v>111-Miligrams</v>
          </cell>
          <cell r="AB14" t="str">
            <v>56(2)-Interest</v>
          </cell>
          <cell r="AW14" t="str">
            <v>B1e-LTCG on immovable property</v>
          </cell>
        </row>
        <row r="15">
          <cell r="D15" t="str">
            <v>04-ASSAM</v>
          </cell>
          <cell r="H15" t="str">
            <v>684-AMERICAN SAMOA</v>
          </cell>
          <cell r="J15" t="str">
            <v>684-AMERICAN SAMOA</v>
          </cell>
          <cell r="O15" t="str">
            <v>0110-Food Processing units</v>
          </cell>
          <cell r="S15" t="str">
            <v>112-Carat</v>
          </cell>
          <cell r="AB15" t="str">
            <v>5A1ai-115A(1)(a)(i)-Dividends in the case of non-residents</v>
          </cell>
          <cell r="AW15" t="str">
            <v>B2e-LTCG from slump sale</v>
          </cell>
        </row>
        <row r="16">
          <cell r="D16" t="str">
            <v>05-BIHAR</v>
          </cell>
          <cell r="H16" t="str">
            <v>376-ANDORRA</v>
          </cell>
          <cell r="J16" t="str">
            <v>376-ANDORRA</v>
          </cell>
          <cell r="O16" t="str">
            <v>0111-Marble &amp; Granite</v>
          </cell>
          <cell r="S16" t="str">
            <v>113-Numbers (1000s)</v>
          </cell>
          <cell r="AB16" t="str">
            <v>5A1aii-115A(1)(a)(ii)-Interest received in the case of non-residents</v>
          </cell>
          <cell r="AW16" t="str">
            <v>B3e-LTCG on bonds and debenture</v>
          </cell>
        </row>
        <row r="17">
          <cell r="D17" t="str">
            <v>06-CHANDIGARH</v>
          </cell>
          <cell r="H17" t="str">
            <v>244-ANGOLA</v>
          </cell>
          <cell r="J17" t="str">
            <v>244-ANGOLA</v>
          </cell>
          <cell r="O17" t="str">
            <v>0112-Paper</v>
          </cell>
          <cell r="S17" t="str">
            <v>114-Kwatt</v>
          </cell>
          <cell r="AB17" t="str">
            <v>5A1aiia-115A(1)(a)(iia)-Interest received by non-resident from infrastructure debt fund</v>
          </cell>
          <cell r="AW17" t="str">
            <v>Bi4e-LTCG on assets above B3</v>
          </cell>
        </row>
        <row r="18">
          <cell r="D18" t="str">
            <v>07-DADRA AND NAGAR HAVELI</v>
          </cell>
          <cell r="H18" t="str">
            <v>1264-ANGUILLA</v>
          </cell>
          <cell r="J18" t="str">
            <v>1264-ANGUILLA</v>
          </cell>
          <cell r="O18" t="str">
            <v>0113-Petroleum and Petrochemicals</v>
          </cell>
          <cell r="S18" t="str">
            <v>115-Mwatt</v>
          </cell>
          <cell r="AB18" t="str">
            <v>5A1aiiaa-115A(1)(a)(iiaa)-Income received by non-resident as referred in section 194LC</v>
          </cell>
          <cell r="AW18" t="str">
            <v>B4iie-LTCG on assets above B4</v>
          </cell>
        </row>
        <row r="19">
          <cell r="D19" t="str">
            <v>08-DAMAN AND DIU</v>
          </cell>
          <cell r="H19" t="str">
            <v>1010-ANTARCTICA</v>
          </cell>
          <cell r="J19" t="str">
            <v>1010-ANTARCTICA</v>
          </cell>
          <cell r="O19" t="str">
            <v>0114-Power and energy</v>
          </cell>
          <cell r="S19" t="str">
            <v>116-Inch</v>
          </cell>
          <cell r="AB19" t="str">
            <v>5A1aiiab-115A(1)(a)(iiab)-Income received by non-resident as referred in section 194LD</v>
          </cell>
          <cell r="AW19" t="str">
            <v>B5c-LTCG on share or debenture, being unlisted security</v>
          </cell>
        </row>
        <row r="20">
          <cell r="D20" t="str">
            <v>09-DELHI</v>
          </cell>
          <cell r="H20" t="str">
            <v>1268-ANTIGUA AND BARBUDA</v>
          </cell>
          <cell r="J20" t="str">
            <v>1268-ANTIGUA AND BARBUDA</v>
          </cell>
          <cell r="O20" t="str">
            <v>0115-Printing &amp;amp; Publishing</v>
          </cell>
          <cell r="S20" t="str">
            <v>117-Feet</v>
          </cell>
          <cell r="AB20" t="str">
            <v>5A1aiiac-115A(1)(a)(iiac)-Income received by non-resident as referred in section 194LBA</v>
          </cell>
          <cell r="AW20" t="str">
            <v>B6ie-LTCG on assets at 6 above in case of NON-REESIDENT</v>
          </cell>
        </row>
        <row r="21">
          <cell r="D21" t="str">
            <v>10-GOA</v>
          </cell>
          <cell r="H21" t="str">
            <v>54-ARGENTINA</v>
          </cell>
          <cell r="J21" t="str">
            <v>54-ARGENTINA</v>
          </cell>
          <cell r="O21" t="str">
            <v>0116-Rubber</v>
          </cell>
          <cell r="S21" t="str">
            <v>118-Sqft</v>
          </cell>
          <cell r="AB21" t="str">
            <v>5A1aiii-115A(1)(a)(iii)-Income from units purchased in foreign currency in the case of non-residents</v>
          </cell>
          <cell r="AW21" t="str">
            <v>B6iie-LTCG on assets at 6 above in case of NON-REESIDENT</v>
          </cell>
        </row>
        <row r="22">
          <cell r="D22" t="str">
            <v>11-GUJARAT</v>
          </cell>
          <cell r="H22" t="str">
            <v>374-ARMENIA</v>
          </cell>
          <cell r="J22" t="str">
            <v>374-ARMENIA</v>
          </cell>
          <cell r="O22" t="str">
            <v>0117-Steel</v>
          </cell>
          <cell r="S22" t="str">
            <v>119-Acre</v>
          </cell>
          <cell r="AB22" t="str">
            <v>5A1bA-115A(1)(b)(A)-Income from royalty in case of non-resident in pursuance of an agreement made after 31-03-1976</v>
          </cell>
          <cell r="AW22" t="str">
            <v>B6iiie-LTCG on assets at 5 above in case of NON-REESIDENT</v>
          </cell>
        </row>
        <row r="23">
          <cell r="D23" t="str">
            <v>12-HARYANA</v>
          </cell>
          <cell r="H23" t="str">
            <v>297-ARUBA</v>
          </cell>
          <cell r="J23" t="str">
            <v>297-ARUBA</v>
          </cell>
          <cell r="O23" t="str">
            <v>0118-Sugar</v>
          </cell>
          <cell r="S23" t="str">
            <v>120-Cubicft</v>
          </cell>
          <cell r="AB23" t="str">
            <v>5A1bB-115A(1)(b)(B)-Income from fees for technical services in case of non-resident in pursuance of an agreement made after 31-03-1976</v>
          </cell>
          <cell r="AW23" t="str">
            <v>B7c- LTCG on sale of specified asset</v>
          </cell>
        </row>
        <row r="24">
          <cell r="D24" t="str">
            <v>13-HIMACHAL PRADESH</v>
          </cell>
          <cell r="H24" t="str">
            <v>61-AUSTRALIA</v>
          </cell>
          <cell r="J24" t="str">
            <v>61-AUSTRALIA</v>
          </cell>
          <cell r="O24" t="str">
            <v>0119-Tea, Coffee</v>
          </cell>
          <cell r="S24" t="str">
            <v>121-Sqmetre</v>
          </cell>
          <cell r="AB24" t="str">
            <v>5AC1ab - 115AC(1)(a &amp; b) - Income from bonds or GDR purchased in foreign currency  -  non - resident</v>
          </cell>
          <cell r="AW24" t="str">
            <v xml:space="preserve">B7f-LTCG on sale of asset, other than specified asset </v>
          </cell>
        </row>
        <row r="25">
          <cell r="D25" t="str">
            <v>14-JAMMU AND KASHMIR</v>
          </cell>
          <cell r="H25" t="str">
            <v>43-AUSTRIA</v>
          </cell>
          <cell r="J25" t="str">
            <v>43-AUSTRIA</v>
          </cell>
          <cell r="O25" t="str">
            <v>0120-Textiles, handloom, Power looms</v>
          </cell>
          <cell r="S25" t="str">
            <v>122-Cubicmetre</v>
          </cell>
          <cell r="Z25" t="str">
            <v>(Select)</v>
          </cell>
          <cell r="AB25" t="str">
            <v>5AD1i-115AD(1)(i)-Income received by an FII in respect of securities (other than units referred to in section115AB)</v>
          </cell>
          <cell r="AW25" t="str">
            <v xml:space="preserve">B8e-LTCG on assets at B7 </v>
          </cell>
        </row>
        <row r="26">
          <cell r="D26" t="str">
            <v>15-KARNATAKA</v>
          </cell>
          <cell r="H26" t="str">
            <v>994-AZERBAIJAN</v>
          </cell>
          <cell r="J26" t="str">
            <v>994-AZERBAIJAN</v>
          </cell>
          <cell r="O26" t="str">
            <v>0121-Tobacco</v>
          </cell>
          <cell r="S26" t="str">
            <v>999-Residual</v>
          </cell>
          <cell r="Z26" t="str">
            <v>2001-02</v>
          </cell>
          <cell r="AB26" t="str">
            <v xml:space="preserve">5AD1iP-115AD(1)(i)-Income received by an FII in respect of bonds or government securities referred to in section 194LD </v>
          </cell>
          <cell r="AW26" t="str">
            <v>B9-Amount deemed to be long-term capital gains</v>
          </cell>
        </row>
        <row r="27">
          <cell r="D27" t="str">
            <v>16-KERALA</v>
          </cell>
          <cell r="H27" t="str">
            <v>1242-BAHAMAS</v>
          </cell>
          <cell r="J27" t="str">
            <v>1242-BAHAMAS</v>
          </cell>
          <cell r="O27" t="str">
            <v>0122-Tyre</v>
          </cell>
          <cell r="Z27" t="str">
            <v>2002-03</v>
          </cell>
          <cell r="AB27" t="str">
            <v>5BBA-115BBA-Tax on non-resident sportsmen or sports associations or entertainer</v>
          </cell>
        </row>
        <row r="28">
          <cell r="D28" t="str">
            <v>17-LAKHSWADEEP</v>
          </cell>
          <cell r="H28" t="str">
            <v>973-BAHRAIN</v>
          </cell>
          <cell r="J28" t="str">
            <v>973-BAHRAIN</v>
          </cell>
          <cell r="O28" t="str">
            <v>0123-Vanaspati &amp;amp; Edible Oils</v>
          </cell>
          <cell r="Z28" t="str">
            <v>2003-04</v>
          </cell>
          <cell r="AB28" t="str">
            <v>5Ea-115E(a)-Investment income of a non-resident Indian</v>
          </cell>
        </row>
        <row r="29">
          <cell r="D29" t="str">
            <v>18-MADHYA PRADESH</v>
          </cell>
          <cell r="H29" t="str">
            <v>880-BANGLADESH</v>
          </cell>
          <cell r="J29" t="str">
            <v>880-BANGLADESH</v>
          </cell>
          <cell r="O29" t="str">
            <v>0124-Manufacturing Industry-Others</v>
          </cell>
          <cell r="Z29" t="str">
            <v>2004-05</v>
          </cell>
        </row>
        <row r="30">
          <cell r="D30" t="str">
            <v>19-MAHARASHTRA</v>
          </cell>
          <cell r="H30" t="str">
            <v>1246-BARBADOS</v>
          </cell>
          <cell r="J30" t="str">
            <v>1246-BARBADOS</v>
          </cell>
          <cell r="O30" t="str">
            <v>0201-Chain Stores</v>
          </cell>
          <cell r="Z30" t="str">
            <v>2005-06</v>
          </cell>
        </row>
        <row r="31">
          <cell r="D31" t="str">
            <v>20-MANIPUR</v>
          </cell>
          <cell r="H31" t="str">
            <v>375-BELARUS</v>
          </cell>
          <cell r="J31" t="str">
            <v>375-BELARUS</v>
          </cell>
          <cell r="O31" t="str">
            <v>0202-Retailers</v>
          </cell>
          <cell r="Z31" t="str">
            <v>2006-07</v>
          </cell>
        </row>
        <row r="32">
          <cell r="D32" t="str">
            <v>21-MEGHALAYA</v>
          </cell>
          <cell r="H32" t="str">
            <v>32-BELGIUM</v>
          </cell>
          <cell r="J32" t="str">
            <v>32-BELGIUM</v>
          </cell>
          <cell r="O32" t="str">
            <v>0203-Wholesalers</v>
          </cell>
          <cell r="Z32" t="str">
            <v>2007-08</v>
          </cell>
        </row>
        <row r="33">
          <cell r="D33" t="str">
            <v>22-MIZORAM</v>
          </cell>
          <cell r="H33" t="str">
            <v>501-BELIZE</v>
          </cell>
          <cell r="J33" t="str">
            <v>501-BELIZE</v>
          </cell>
          <cell r="O33" t="str">
            <v>0204-Trading-Others</v>
          </cell>
          <cell r="Z33" t="str">
            <v>2008-09</v>
          </cell>
        </row>
        <row r="34">
          <cell r="D34" t="str">
            <v>23-NAGALAND</v>
          </cell>
          <cell r="H34" t="str">
            <v>229-BENIN</v>
          </cell>
          <cell r="J34" t="str">
            <v>229-BENIN</v>
          </cell>
          <cell r="O34" t="str">
            <v>0301-General Commission Agents</v>
          </cell>
          <cell r="Z34" t="str">
            <v xml:space="preserve">2009-10 </v>
          </cell>
        </row>
        <row r="35">
          <cell r="D35" t="str">
            <v>24-ORISSA</v>
          </cell>
          <cell r="H35" t="str">
            <v>1441-BERMUDA</v>
          </cell>
          <cell r="J35" t="str">
            <v>1441-BERMUDA</v>
          </cell>
          <cell r="O35" t="str">
            <v>0401-Builders</v>
          </cell>
          <cell r="Z35" t="str">
            <v>2010-11</v>
          </cell>
        </row>
        <row r="36">
          <cell r="D36" t="str">
            <v>25-PONDICHERRY</v>
          </cell>
          <cell r="H36" t="str">
            <v>975-BHUTAN</v>
          </cell>
          <cell r="J36" t="str">
            <v>975-BHUTAN</v>
          </cell>
          <cell r="O36" t="str">
            <v>0402-Estate Agents</v>
          </cell>
          <cell r="Z36" t="str">
            <v>2011-12</v>
          </cell>
        </row>
        <row r="37">
          <cell r="D37" t="str">
            <v>26-PUNJAB</v>
          </cell>
          <cell r="H37" t="str">
            <v>591-BOLIVIA (PLURINATIONAL STATE OF)</v>
          </cell>
          <cell r="J37" t="str">
            <v>591-BOLIVIA (PLURINATIONAL STATE OF)</v>
          </cell>
          <cell r="O37" t="str">
            <v>0403-Property Developers</v>
          </cell>
          <cell r="Z37" t="str">
            <v>2012-13</v>
          </cell>
        </row>
        <row r="38">
          <cell r="D38" t="str">
            <v>27-RAJASTHAN</v>
          </cell>
          <cell r="H38" t="str">
            <v>1002-BONAIRE, SINT EUSTATIUS AND SABA</v>
          </cell>
          <cell r="J38" t="str">
            <v>1002-BONAIRE, SINT EUSTATIUS AND SABA</v>
          </cell>
          <cell r="O38" t="str">
            <v>0404-Builders-Others</v>
          </cell>
          <cell r="Z38" t="str">
            <v>2013-14</v>
          </cell>
        </row>
        <row r="39">
          <cell r="D39" t="str">
            <v>28-SIKKIM</v>
          </cell>
          <cell r="H39" t="str">
            <v>387-BOSNIA AND HERZEGOVINA</v>
          </cell>
          <cell r="J39" t="str">
            <v>387-BOSNIA AND HERZEGOVINA</v>
          </cell>
          <cell r="O39" t="str">
            <v>0501-Civil Contractors</v>
          </cell>
          <cell r="Z39" t="str">
            <v>2014-15</v>
          </cell>
        </row>
        <row r="40">
          <cell r="D40" t="str">
            <v>29-TAMILNADU</v>
          </cell>
          <cell r="H40" t="str">
            <v>267-BOTSWANA</v>
          </cell>
          <cell r="J40" t="str">
            <v>267-BOTSWANA</v>
          </cell>
          <cell r="O40" t="str">
            <v>0502-Excise Contractors</v>
          </cell>
          <cell r="Z40" t="str">
            <v>2015-16</v>
          </cell>
        </row>
        <row r="41">
          <cell r="D41" t="str">
            <v>30-TRIPURA</v>
          </cell>
          <cell r="H41" t="str">
            <v>1003-BOUVET ISLAND</v>
          </cell>
          <cell r="J41" t="str">
            <v>1003-BOUVET ISLAND</v>
          </cell>
          <cell r="O41" t="str">
            <v>0503-Forest Contractors</v>
          </cell>
          <cell r="Z41" t="str">
            <v>2016-17</v>
          </cell>
        </row>
        <row r="42">
          <cell r="D42" t="str">
            <v>31-UTTAR PRADESH</v>
          </cell>
          <cell r="H42" t="str">
            <v>55-BRAZIL</v>
          </cell>
          <cell r="J42" t="str">
            <v>55-BRAZIL</v>
          </cell>
          <cell r="O42" t="str">
            <v>0504-Mining Contractors</v>
          </cell>
          <cell r="Z42" t="str">
            <v>2017-18</v>
          </cell>
        </row>
        <row r="43">
          <cell r="D43" t="str">
            <v>32-WEST BENGAL</v>
          </cell>
          <cell r="H43" t="str">
            <v>1014-BRITISH INDIAN OCEAN TERRITORY</v>
          </cell>
          <cell r="J43" t="str">
            <v>1014-BRITISH INDIAN OCEAN TERRITORY</v>
          </cell>
          <cell r="O43" t="str">
            <v>0505-Contractors-Others</v>
          </cell>
        </row>
        <row r="44">
          <cell r="D44" t="str">
            <v>33-CHHATTISGARH</v>
          </cell>
          <cell r="H44" t="str">
            <v>673-BRUNEI DARUSSALAM</v>
          </cell>
          <cell r="J44" t="str">
            <v>673-BRUNEI DARUSSALAM</v>
          </cell>
          <cell r="O44" t="str">
            <v>0601-Chartered Accountants, Auditors, etc.</v>
          </cell>
        </row>
        <row r="45">
          <cell r="D45" t="str">
            <v>34-UTTARAKHAND</v>
          </cell>
          <cell r="H45" t="str">
            <v>359-BULGARIA</v>
          </cell>
          <cell r="J45" t="str">
            <v>359-BULGARIA</v>
          </cell>
          <cell r="O45" t="str">
            <v>0602-Fashion designers</v>
          </cell>
        </row>
        <row r="46">
          <cell r="D46" t="str">
            <v>35-JHARKHAND</v>
          </cell>
          <cell r="H46" t="str">
            <v>226-BURKINA FASO</v>
          </cell>
          <cell r="J46" t="str">
            <v>226-BURKINA FASO</v>
          </cell>
          <cell r="O46" t="str">
            <v xml:space="preserve">0603-Legal professionals, </v>
          </cell>
        </row>
        <row r="47">
          <cell r="D47" t="str">
            <v>36-TELANGANA</v>
          </cell>
          <cell r="H47" t="str">
            <v>257-BURUNDI</v>
          </cell>
          <cell r="J47" t="str">
            <v>257-BURUNDI</v>
          </cell>
          <cell r="O47" t="str">
            <v>0604-Medical professionals</v>
          </cell>
        </row>
        <row r="48">
          <cell r="D48" t="str">
            <v>99-FOREIGN</v>
          </cell>
          <cell r="H48" t="str">
            <v>238-CABO VERDE</v>
          </cell>
          <cell r="J48" t="str">
            <v>238-CABO VERDE</v>
          </cell>
          <cell r="O48" t="str">
            <v>0605-Nursing Homes</v>
          </cell>
        </row>
        <row r="49">
          <cell r="H49" t="str">
            <v>855-CAMBODIA</v>
          </cell>
          <cell r="J49" t="str">
            <v>855-CAMBODIA</v>
          </cell>
          <cell r="O49" t="str">
            <v>0606-Specialty hospitals</v>
          </cell>
        </row>
        <row r="50">
          <cell r="H50" t="str">
            <v>237-CAMEROON</v>
          </cell>
          <cell r="J50" t="str">
            <v>237-CAMEROON</v>
          </cell>
          <cell r="O50" t="str">
            <v>0607-Professionals-Others</v>
          </cell>
        </row>
        <row r="51">
          <cell r="H51" t="str">
            <v>1-CANADA</v>
          </cell>
          <cell r="J51" t="str">
            <v>1-CANADA</v>
          </cell>
          <cell r="O51" t="str">
            <v>0701-Advertisement agencies</v>
          </cell>
        </row>
        <row r="52">
          <cell r="H52" t="str">
            <v>1345-CAYMAN ISLANDS</v>
          </cell>
          <cell r="J52" t="str">
            <v>1345-CAYMAN ISLANDS</v>
          </cell>
          <cell r="O52" t="str">
            <v>0702-Beauty Parlours</v>
          </cell>
        </row>
        <row r="53">
          <cell r="D53" t="str">
            <v>(Select)</v>
          </cell>
          <cell r="H53" t="str">
            <v>236-CENTRAL AFRICAN REPUBLIC</v>
          </cell>
          <cell r="J53" t="str">
            <v>236-CENTRAL AFRICAN REPUBLIC</v>
          </cell>
          <cell r="O53" t="str">
            <v>0703-Consultancy services</v>
          </cell>
        </row>
        <row r="54">
          <cell r="D54" t="str">
            <v>GOV</v>
          </cell>
          <cell r="H54" t="str">
            <v>235-CHAD</v>
          </cell>
          <cell r="J54" t="str">
            <v>235-CHAD</v>
          </cell>
          <cell r="O54" t="str">
            <v>0704-Courier Agencies</v>
          </cell>
        </row>
        <row r="55">
          <cell r="D55" t="str">
            <v>PSU</v>
          </cell>
          <cell r="H55" t="str">
            <v>56-CHILE</v>
          </cell>
          <cell r="J55" t="str">
            <v>56-CHILE</v>
          </cell>
          <cell r="O55" t="str">
            <v>0705-Computer training/educational and coaching institutes</v>
          </cell>
        </row>
        <row r="56">
          <cell r="D56" t="str">
            <v>OTH</v>
          </cell>
          <cell r="H56" t="str">
            <v>86-CHINA</v>
          </cell>
          <cell r="J56" t="str">
            <v>86-CHINA</v>
          </cell>
          <cell r="O56" t="str">
            <v>0706-Forex Dealers</v>
          </cell>
        </row>
        <row r="57">
          <cell r="D57" t="str">
            <v>NA</v>
          </cell>
          <cell r="H57" t="str">
            <v>9-CHRISTMAS ISLAND</v>
          </cell>
          <cell r="J57" t="str">
            <v>9-CHRISTMAS ISLAND</v>
          </cell>
          <cell r="O57" t="str">
            <v>0707-Hospitality services</v>
          </cell>
        </row>
        <row r="58">
          <cell r="H58" t="str">
            <v>672-COCOS (KEELING) ISLANDS</v>
          </cell>
          <cell r="J58" t="str">
            <v>672-COCOS (KEELING) ISLANDS</v>
          </cell>
          <cell r="O58" t="str">
            <v>0708-Hotels</v>
          </cell>
        </row>
        <row r="59">
          <cell r="H59" t="str">
            <v>57-COLOMBIA</v>
          </cell>
          <cell r="J59" t="str">
            <v>57-COLOMBIA</v>
          </cell>
          <cell r="O59" t="str">
            <v>0709-I.T. enabled services, BPO service providers</v>
          </cell>
        </row>
        <row r="60">
          <cell r="D60" t="str">
            <v>(Select)</v>
          </cell>
          <cell r="H60" t="str">
            <v>270-COMOROS</v>
          </cell>
          <cell r="J60" t="str">
            <v>270-COMOROS</v>
          </cell>
          <cell r="O60" t="str">
            <v>0710-Security agencies</v>
          </cell>
        </row>
        <row r="61">
          <cell r="D61" t="str">
            <v>Yes</v>
          </cell>
          <cell r="H61" t="str">
            <v>242-CONGO</v>
          </cell>
          <cell r="J61" t="str">
            <v>242-CONGO</v>
          </cell>
          <cell r="O61" t="str">
            <v>0711-Software development agencies</v>
          </cell>
        </row>
        <row r="62">
          <cell r="D62" t="str">
            <v>No</v>
          </cell>
          <cell r="H62" t="str">
            <v>243-CONGO (DEMOCRATIC REPUBLIC OF THE)</v>
          </cell>
          <cell r="J62" t="str">
            <v>243-CONGO (DEMOCRATIC REPUBLIC OF THE)</v>
          </cell>
          <cell r="O62" t="str">
            <v>0712-Transporters</v>
          </cell>
        </row>
        <row r="63">
          <cell r="H63" t="str">
            <v>682-COOK ISLANDS</v>
          </cell>
          <cell r="J63" t="str">
            <v>682-COOK ISLANDS</v>
          </cell>
          <cell r="O63" t="str">
            <v>0713-Travel agents, tour operators</v>
          </cell>
        </row>
        <row r="64">
          <cell r="H64" t="str">
            <v>506-COSTA RICA</v>
          </cell>
          <cell r="J64" t="str">
            <v>506-COSTA RICA</v>
          </cell>
          <cell r="O64" t="str">
            <v>0714-Service Sector-Others</v>
          </cell>
        </row>
        <row r="65">
          <cell r="H65" t="str">
            <v>225-COTE DIVOIRE</v>
          </cell>
          <cell r="J65" t="str">
            <v>225-COTE DIVOIRE</v>
          </cell>
          <cell r="O65" t="str">
            <v>0801-Banking Companies</v>
          </cell>
        </row>
        <row r="66">
          <cell r="D66" t="str">
            <v>(Select)</v>
          </cell>
          <cell r="H66" t="str">
            <v>385-CROATIA</v>
          </cell>
          <cell r="J66" t="str">
            <v>385-CROATIA</v>
          </cell>
          <cell r="O66" t="str">
            <v>0802-Chit Funds</v>
          </cell>
        </row>
        <row r="67">
          <cell r="D67" t="str">
            <v>RES - Resident</v>
          </cell>
          <cell r="H67" t="str">
            <v>53-CUBA</v>
          </cell>
          <cell r="J67" t="str">
            <v>53-CUBA</v>
          </cell>
          <cell r="O67" t="str">
            <v>0803-Financial Institutions</v>
          </cell>
        </row>
        <row r="68">
          <cell r="D68" t="str">
            <v>NRI - Non Resident</v>
          </cell>
          <cell r="H68" t="str">
            <v>1015-CURACAO</v>
          </cell>
          <cell r="J68" t="str">
            <v>1015-CURACAO</v>
          </cell>
          <cell r="O68" t="str">
            <v>0804-Financial service providers</v>
          </cell>
        </row>
        <row r="69">
          <cell r="D69" t="str">
            <v>NOR - Resident but not Ordinarily Resident</v>
          </cell>
          <cell r="H69" t="str">
            <v>357-CYPRUS</v>
          </cell>
          <cell r="J69" t="str">
            <v>357-CYPRUS</v>
          </cell>
          <cell r="O69" t="str">
            <v>0805-Leasing Companies</v>
          </cell>
        </row>
        <row r="70">
          <cell r="H70" t="str">
            <v>420-CZECHIA</v>
          </cell>
          <cell r="J70" t="str">
            <v>420-CZECHIA</v>
          </cell>
          <cell r="O70" t="str">
            <v>0806-Money Lenders</v>
          </cell>
        </row>
        <row r="71">
          <cell r="H71" t="str">
            <v>45-DENMARK</v>
          </cell>
          <cell r="J71" t="str">
            <v>45-DENMARK</v>
          </cell>
          <cell r="O71" t="str">
            <v>0807-Non-Banking Finance Companies</v>
          </cell>
        </row>
        <row r="72">
          <cell r="D72" t="str">
            <v>(Select)</v>
          </cell>
          <cell r="H72" t="str">
            <v>253-DJIBOUTI</v>
          </cell>
          <cell r="J72" t="str">
            <v>253-DJIBOUTI</v>
          </cell>
          <cell r="O72" t="str">
            <v>0808-Share Brokers, Sub-brokers, etc.</v>
          </cell>
        </row>
        <row r="73">
          <cell r="D73" t="str">
            <v>Yes</v>
          </cell>
          <cell r="H73" t="str">
            <v>1767-DOMINICA</v>
          </cell>
          <cell r="J73" t="str">
            <v>1767-DOMINICA</v>
          </cell>
          <cell r="O73" t="str">
            <v>0809-Financial Service Sector-Others</v>
          </cell>
        </row>
        <row r="74">
          <cell r="D74" t="str">
            <v>No</v>
          </cell>
          <cell r="H74" t="str">
            <v>1809-DOMINICAN REPUBLIC</v>
          </cell>
          <cell r="J74" t="str">
            <v>1809-DOMINICAN REPUBLIC</v>
          </cell>
          <cell r="O74" t="str">
            <v>0901-Cable T.V. Productions</v>
          </cell>
        </row>
        <row r="75">
          <cell r="H75" t="str">
            <v>593-ECUADOR</v>
          </cell>
          <cell r="J75" t="str">
            <v>593-ECUADOR</v>
          </cell>
          <cell r="O75" t="str">
            <v>0902-Film distribution</v>
          </cell>
        </row>
        <row r="76">
          <cell r="H76" t="str">
            <v>20-EGYPT</v>
          </cell>
          <cell r="J76" t="str">
            <v>20-EGYPT</v>
          </cell>
          <cell r="O76" t="str">
            <v>0903-Film laboratories</v>
          </cell>
        </row>
        <row r="77">
          <cell r="D77" t="str">
            <v>(Select)</v>
          </cell>
          <cell r="H77" t="str">
            <v>503-EL SALVADOR</v>
          </cell>
          <cell r="J77" t="str">
            <v>503-EL SALVADOR</v>
          </cell>
          <cell r="O77" t="str">
            <v>0904-Motion Picture Producers</v>
          </cell>
        </row>
        <row r="78">
          <cell r="D78" t="str">
            <v>Y - Yes</v>
          </cell>
          <cell r="H78" t="str">
            <v>240-EQUATORIAL GUINEA</v>
          </cell>
          <cell r="J78" t="str">
            <v>240-EQUATORIAL GUINEA</v>
          </cell>
          <cell r="O78" t="str">
            <v>0905-Television Channels</v>
          </cell>
        </row>
        <row r="79">
          <cell r="D79" t="str">
            <v>N -No</v>
          </cell>
          <cell r="H79" t="str">
            <v>291-ERITREA</v>
          </cell>
          <cell r="J79" t="str">
            <v>291-ERITREA</v>
          </cell>
          <cell r="O79" t="str">
            <v xml:space="preserve">0906-Entertainment Industry-Others </v>
          </cell>
        </row>
        <row r="80">
          <cell r="H80" t="str">
            <v>372-ESTONIA</v>
          </cell>
          <cell r="J80" t="str">
            <v>372-ESTONIA</v>
          </cell>
          <cell r="O80" t="str">
            <v>1001-Other Sector</v>
          </cell>
        </row>
        <row r="81">
          <cell r="H81" t="str">
            <v>251-ETHIOPIA</v>
          </cell>
          <cell r="J81" t="str">
            <v>251-ETHIOPIA</v>
          </cell>
        </row>
        <row r="82">
          <cell r="D82" t="str">
            <v>(Select)</v>
          </cell>
          <cell r="H82" t="str">
            <v>500-FALKLAND ISLANDS (MALVINAS)</v>
          </cell>
          <cell r="J82" t="str">
            <v>500-FALKLAND ISLANDS (MALVINAS)</v>
          </cell>
        </row>
        <row r="83">
          <cell r="D83" t="str">
            <v>Savings</v>
          </cell>
          <cell r="H83" t="str">
            <v>298-FAROE ISLANDS</v>
          </cell>
          <cell r="J83" t="str">
            <v>298-FAROE ISLANDS</v>
          </cell>
        </row>
        <row r="84">
          <cell r="D84" t="str">
            <v>Current</v>
          </cell>
          <cell r="H84" t="str">
            <v>679-FIJI</v>
          </cell>
          <cell r="J84" t="str">
            <v>679-FIJI</v>
          </cell>
        </row>
        <row r="85">
          <cell r="D85" t="str">
            <v>Cash Credit</v>
          </cell>
          <cell r="H85" t="str">
            <v>358-FINLAND</v>
          </cell>
          <cell r="J85" t="str">
            <v>358-FINLAND</v>
          </cell>
        </row>
        <row r="86">
          <cell r="H86" t="str">
            <v>33-FRANCE</v>
          </cell>
          <cell r="J86" t="str">
            <v>33-FRANCE</v>
          </cell>
          <cell r="O86" t="str">
            <v>Mercantile</v>
          </cell>
        </row>
        <row r="87">
          <cell r="H87" t="str">
            <v>594-FRENCH GUIANA</v>
          </cell>
          <cell r="J87" t="str">
            <v>594-FRENCH GUIANA</v>
          </cell>
          <cell r="O87" t="str">
            <v>Cash</v>
          </cell>
        </row>
        <row r="88">
          <cell r="D88" t="str">
            <v>(Select)</v>
          </cell>
          <cell r="H88" t="str">
            <v>689-FRENCH POLYNESIA</v>
          </cell>
          <cell r="J88" t="str">
            <v>689-FRENCH POLYNESIA</v>
          </cell>
        </row>
        <row r="89">
          <cell r="D89" t="str">
            <v>11 - On Or  BeforeDueDt 139(1).</v>
          </cell>
          <cell r="H89" t="str">
            <v>1004-FRENCH SOUTHERN TERRITORIES</v>
          </cell>
          <cell r="J89" t="str">
            <v>1004-FRENCH SOUTHERN TERRITORIES</v>
          </cell>
        </row>
        <row r="90">
          <cell r="D90" t="str">
            <v>12 - AfterDueDt 139(4).</v>
          </cell>
          <cell r="H90" t="str">
            <v>241-GABON</v>
          </cell>
          <cell r="J90" t="str">
            <v>241-GABON</v>
          </cell>
          <cell r="O90" t="str">
            <v>(Select)</v>
          </cell>
        </row>
        <row r="91">
          <cell r="D91" t="str">
            <v>13 - u/s 142(1).</v>
          </cell>
          <cell r="H91" t="str">
            <v>220-GAMBIA</v>
          </cell>
          <cell r="J91" t="str">
            <v>220-GAMBIA</v>
          </cell>
          <cell r="O91" t="str">
            <v>1 - Cost or market rate , whichever is less</v>
          </cell>
        </row>
        <row r="92">
          <cell r="D92" t="str">
            <v>14 - u/s 148.</v>
          </cell>
          <cell r="H92" t="str">
            <v>995-GEORGIA</v>
          </cell>
          <cell r="J92" t="str">
            <v>995-GEORGIA</v>
          </cell>
          <cell r="O92" t="str">
            <v>2 - At cost</v>
          </cell>
        </row>
        <row r="93">
          <cell r="D93" t="str">
            <v>15 - u/s 153A.</v>
          </cell>
          <cell r="H93" t="str">
            <v>49-GERMANY</v>
          </cell>
          <cell r="J93" t="str">
            <v>49-GERMANY</v>
          </cell>
          <cell r="O93" t="str">
            <v>3 - At Market rate</v>
          </cell>
        </row>
        <row r="94">
          <cell r="D94" t="str">
            <v xml:space="preserve">16 - u/s 153C r/w 153A.         </v>
          </cell>
          <cell r="H94" t="str">
            <v>233-GHANA</v>
          </cell>
          <cell r="J94" t="str">
            <v>233-GHANA</v>
          </cell>
        </row>
        <row r="95">
          <cell r="D95" t="str">
            <v>17 - u/s  Revised 139(5).</v>
          </cell>
          <cell r="H95" t="str">
            <v>350-GIBRALTAR</v>
          </cell>
          <cell r="J95" t="str">
            <v>350-GIBRALTAR</v>
          </cell>
        </row>
        <row r="96">
          <cell r="D96" t="str">
            <v>18 - response u/s 139(9)</v>
          </cell>
          <cell r="H96" t="str">
            <v>30-GREECE</v>
          </cell>
          <cell r="J96" t="str">
            <v>30-GREECE</v>
          </cell>
        </row>
        <row r="97">
          <cell r="D97" t="str">
            <v>19 - section 139 read with section 92 CD</v>
          </cell>
          <cell r="H97" t="str">
            <v>299-GREENLAND</v>
          </cell>
          <cell r="J97" t="str">
            <v>299-GREENLAND</v>
          </cell>
        </row>
        <row r="98">
          <cell r="D98" t="str">
            <v>20 - section 139 read with section 119(2)(b)</v>
          </cell>
          <cell r="H98" t="str">
            <v>1473-GRENADA</v>
          </cell>
          <cell r="J98" t="str">
            <v>1473-GRENADA</v>
          </cell>
        </row>
        <row r="99">
          <cell r="D99" t="str">
            <v>(Select)</v>
          </cell>
          <cell r="H99" t="str">
            <v>590-GUADELOUPE</v>
          </cell>
          <cell r="J99" t="str">
            <v>590-GUADELOUPE</v>
          </cell>
        </row>
        <row r="100">
          <cell r="D100" t="str">
            <v>Original</v>
          </cell>
          <cell r="H100" t="str">
            <v>1671-GUAM</v>
          </cell>
          <cell r="J100" t="str">
            <v>1671-GUAM</v>
          </cell>
        </row>
        <row r="101">
          <cell r="D101" t="str">
            <v>Revised</v>
          </cell>
          <cell r="H101" t="str">
            <v>502-GUATEMALA</v>
          </cell>
          <cell r="J101" t="str">
            <v>502-GUATEMALA</v>
          </cell>
        </row>
        <row r="102">
          <cell r="H102" t="str">
            <v>1481-GUERNSEY</v>
          </cell>
          <cell r="J102" t="str">
            <v>1481-GUERNSEY</v>
          </cell>
        </row>
        <row r="103">
          <cell r="H103" t="str">
            <v>224-GUINEA</v>
          </cell>
          <cell r="J103" t="str">
            <v>224-GUINEA</v>
          </cell>
        </row>
        <row r="104">
          <cell r="H104" t="str">
            <v>245-GUINEA-BISSAU</v>
          </cell>
          <cell r="J104" t="str">
            <v>245-GUINEA-BISSAU</v>
          </cell>
        </row>
        <row r="105">
          <cell r="D105" t="str">
            <v>(Select)</v>
          </cell>
          <cell r="H105" t="str">
            <v>592-GUYANA</v>
          </cell>
          <cell r="J105" t="str">
            <v>592-GUYANA</v>
          </cell>
        </row>
        <row r="106">
          <cell r="D106" t="str">
            <v>10(23C)(iv)</v>
          </cell>
          <cell r="H106" t="str">
            <v>509-HAITI</v>
          </cell>
          <cell r="J106" t="str">
            <v>509-HAITI</v>
          </cell>
        </row>
        <row r="107">
          <cell r="D107" t="str">
            <v>10(23C)(v)</v>
          </cell>
          <cell r="H107" t="str">
            <v>1005-HEARD ISLAND AND MCDONALD ISLANDS</v>
          </cell>
          <cell r="J107" t="str">
            <v>1005-HEARD ISLAND AND MCDONALD ISLANDS</v>
          </cell>
        </row>
        <row r="108">
          <cell r="D108" t="str">
            <v>10(23C)(vi)</v>
          </cell>
          <cell r="H108" t="str">
            <v>6-HOLY SEE</v>
          </cell>
          <cell r="J108" t="str">
            <v>6-HOLY SEE</v>
          </cell>
        </row>
        <row r="109">
          <cell r="D109" t="str">
            <v>10(23C)(via)</v>
          </cell>
          <cell r="H109" t="str">
            <v>504-HONDURAS</v>
          </cell>
          <cell r="J109" t="str">
            <v>504-HONDURAS</v>
          </cell>
        </row>
        <row r="110">
          <cell r="D110" t="str">
            <v>10A</v>
          </cell>
          <cell r="H110" t="str">
            <v>852-HONG KONG</v>
          </cell>
          <cell r="J110" t="str">
            <v>852-HONG KONG</v>
          </cell>
        </row>
        <row r="111">
          <cell r="D111" t="str">
            <v>10AA</v>
          </cell>
          <cell r="H111" t="str">
            <v>36-HUNGARY</v>
          </cell>
          <cell r="J111" t="str">
            <v>36-HUNGARY</v>
          </cell>
        </row>
        <row r="112">
          <cell r="D112" t="str">
            <v>12A(1)(b)</v>
          </cell>
          <cell r="H112" t="str">
            <v>354-ICELAND</v>
          </cell>
          <cell r="J112" t="str">
            <v>354-ICELAND</v>
          </cell>
        </row>
        <row r="113">
          <cell r="D113" t="str">
            <v>44DA</v>
          </cell>
          <cell r="H113" t="str">
            <v>91-INDIA</v>
          </cell>
          <cell r="J113" t="str">
            <v>62-INDONESIA</v>
          </cell>
        </row>
        <row r="114">
          <cell r="D114" t="str">
            <v>50B</v>
          </cell>
          <cell r="H114" t="str">
            <v>62-INDONESIA</v>
          </cell>
          <cell r="J114" t="str">
            <v>98-IRAN (ISLAMIC REPUBLIC OF)</v>
          </cell>
        </row>
        <row r="115">
          <cell r="D115" t="str">
            <v>80-IA</v>
          </cell>
          <cell r="H115" t="str">
            <v>98-IRAN (ISLAMIC REPUBLIC OF)</v>
          </cell>
          <cell r="J115" t="str">
            <v>964-IRAQ</v>
          </cell>
        </row>
        <row r="116">
          <cell r="D116" t="str">
            <v>80-IB</v>
          </cell>
          <cell r="H116" t="str">
            <v>964-IRAQ</v>
          </cell>
          <cell r="J116" t="str">
            <v>353-IRELAND</v>
          </cell>
        </row>
        <row r="117">
          <cell r="D117" t="str">
            <v>80-IC</v>
          </cell>
          <cell r="H117" t="str">
            <v>353-IRELAND</v>
          </cell>
          <cell r="J117" t="str">
            <v>1624-ISLE OF MAN</v>
          </cell>
        </row>
        <row r="118">
          <cell r="D118" t="str">
            <v>80-ID</v>
          </cell>
          <cell r="H118" t="str">
            <v>1624-ISLE OF MAN</v>
          </cell>
          <cell r="J118" t="str">
            <v>972-ISRAEL</v>
          </cell>
        </row>
        <row r="119">
          <cell r="D119" t="str">
            <v>80JJAA</v>
          </cell>
          <cell r="H119" t="str">
            <v>972-ISRAEL</v>
          </cell>
          <cell r="J119" t="str">
            <v>5-ITALY</v>
          </cell>
        </row>
        <row r="120">
          <cell r="D120" t="str">
            <v>80LA</v>
          </cell>
          <cell r="H120" t="str">
            <v>5-ITALY</v>
          </cell>
          <cell r="J120" t="str">
            <v>1876-JAMAICA</v>
          </cell>
        </row>
        <row r="121">
          <cell r="D121" t="str">
            <v>115JC</v>
          </cell>
          <cell r="H121" t="str">
            <v>1876-JAMAICA</v>
          </cell>
          <cell r="J121" t="str">
            <v>81-JAPAN</v>
          </cell>
        </row>
        <row r="122">
          <cell r="D122" t="str">
            <v>115VW</v>
          </cell>
          <cell r="H122" t="str">
            <v>81-JAPAN</v>
          </cell>
          <cell r="J122" t="str">
            <v>1534-JERSEY</v>
          </cell>
        </row>
        <row r="123">
          <cell r="H123" t="str">
            <v>1534-JERSEY</v>
          </cell>
          <cell r="J123" t="str">
            <v>962-JORDAN</v>
          </cell>
        </row>
        <row r="124">
          <cell r="H124" t="str">
            <v>962-JORDAN</v>
          </cell>
          <cell r="J124" t="str">
            <v>7-KAZAKHSTAN</v>
          </cell>
        </row>
        <row r="125">
          <cell r="H125" t="str">
            <v>7-KAZAKHSTAN</v>
          </cell>
          <cell r="J125" t="str">
            <v>254-KENYA</v>
          </cell>
        </row>
        <row r="126">
          <cell r="H126" t="str">
            <v>254-KENYA</v>
          </cell>
          <cell r="J126" t="str">
            <v>686-KIRIBATI</v>
          </cell>
        </row>
        <row r="127">
          <cell r="H127" t="str">
            <v>686-KIRIBATI</v>
          </cell>
          <cell r="J127" t="str">
            <v>850-KOREA (DEMOCRATIC PEOPLES REPUBLIC OF)</v>
          </cell>
        </row>
        <row r="128">
          <cell r="H128" t="str">
            <v>850-KOREA (DEMOCRATIC PEOPLES REPUBLIC OF)</v>
          </cell>
          <cell r="J128" t="str">
            <v>82-KOREA (REPUBLIC OF)</v>
          </cell>
        </row>
        <row r="129">
          <cell r="H129" t="str">
            <v>82-KOREA (REPUBLIC OF)</v>
          </cell>
          <cell r="J129" t="str">
            <v>965-KUWAIT</v>
          </cell>
        </row>
        <row r="130">
          <cell r="H130" t="str">
            <v>965-KUWAIT</v>
          </cell>
          <cell r="J130" t="str">
            <v>996-KYRGYZSTAN</v>
          </cell>
        </row>
        <row r="131">
          <cell r="H131" t="str">
            <v>996-KYRGYZSTAN</v>
          </cell>
          <cell r="J131" t="str">
            <v>856-LAO PEOPLES DEMOCRATIC REPUBLIC</v>
          </cell>
        </row>
        <row r="132">
          <cell r="H132" t="str">
            <v>856-LAO PEOPLES DEMOCRATIC REPUBLIC</v>
          </cell>
          <cell r="J132" t="str">
            <v>371-LATVIA</v>
          </cell>
        </row>
        <row r="133">
          <cell r="H133" t="str">
            <v>371-LATVIA</v>
          </cell>
          <cell r="J133" t="str">
            <v>961-LEBANON</v>
          </cell>
        </row>
        <row r="134">
          <cell r="H134" t="str">
            <v>961-LEBANON</v>
          </cell>
          <cell r="J134" t="str">
            <v>266-LESOTHO</v>
          </cell>
        </row>
        <row r="135">
          <cell r="H135" t="str">
            <v>266-LESOTHO</v>
          </cell>
          <cell r="J135" t="str">
            <v>231-LIBERIA</v>
          </cell>
        </row>
        <row r="136">
          <cell r="H136" t="str">
            <v>231-LIBERIA</v>
          </cell>
          <cell r="J136" t="str">
            <v>218-LIBYA</v>
          </cell>
        </row>
        <row r="137">
          <cell r="H137" t="str">
            <v>218-LIBYA</v>
          </cell>
          <cell r="J137" t="str">
            <v>423-LIECHTENSTEIN</v>
          </cell>
        </row>
        <row r="138">
          <cell r="H138" t="str">
            <v>423-LIECHTENSTEIN</v>
          </cell>
          <cell r="J138" t="str">
            <v>370-LITHUANIA</v>
          </cell>
        </row>
        <row r="139">
          <cell r="H139" t="str">
            <v>370-LITHUANIA</v>
          </cell>
          <cell r="J139" t="str">
            <v>352-LUXEMBOURG</v>
          </cell>
        </row>
        <row r="140">
          <cell r="H140" t="str">
            <v>352-LUXEMBOURG</v>
          </cell>
          <cell r="J140" t="str">
            <v>853-MACAO</v>
          </cell>
        </row>
        <row r="141">
          <cell r="H141" t="str">
            <v>853-MACAO</v>
          </cell>
          <cell r="J141" t="str">
            <v>389-MACEDONIA (THE FORMER YUGOSLAV REPUBLIC OF)</v>
          </cell>
        </row>
        <row r="142">
          <cell r="H142" t="str">
            <v>389-MACEDONIA (THE FORMER YUGOSLAV REPUBLIC OF)</v>
          </cell>
          <cell r="J142" t="str">
            <v>261-MADAGASCAR</v>
          </cell>
        </row>
        <row r="143">
          <cell r="H143" t="str">
            <v>261-MADAGASCAR</v>
          </cell>
          <cell r="J143" t="str">
            <v>265-MALAWI</v>
          </cell>
        </row>
        <row r="144">
          <cell r="H144" t="str">
            <v>265-MALAWI</v>
          </cell>
          <cell r="J144" t="str">
            <v>60-MALAYSIA</v>
          </cell>
        </row>
        <row r="145">
          <cell r="H145" t="str">
            <v>60-MALAYSIA</v>
          </cell>
          <cell r="J145" t="str">
            <v>960-MALDIVES</v>
          </cell>
        </row>
        <row r="146">
          <cell r="H146" t="str">
            <v>960-MALDIVES</v>
          </cell>
          <cell r="J146" t="str">
            <v>223-MALI</v>
          </cell>
        </row>
        <row r="147">
          <cell r="H147" t="str">
            <v>223-MALI</v>
          </cell>
          <cell r="J147" t="str">
            <v>356-MALTA</v>
          </cell>
        </row>
        <row r="148">
          <cell r="H148" t="str">
            <v>356-MALTA</v>
          </cell>
          <cell r="J148" t="str">
            <v>692-MARSHALL ISLANDS</v>
          </cell>
        </row>
        <row r="149">
          <cell r="H149" t="str">
            <v>692-MARSHALL ISLANDS</v>
          </cell>
          <cell r="J149" t="str">
            <v>596-MARTINIQUE</v>
          </cell>
        </row>
        <row r="150">
          <cell r="H150" t="str">
            <v>596-MARTINIQUE</v>
          </cell>
          <cell r="J150" t="str">
            <v>222-MAURITANIA</v>
          </cell>
        </row>
        <row r="151">
          <cell r="H151" t="str">
            <v>222-MAURITANIA</v>
          </cell>
          <cell r="J151" t="str">
            <v>230-MAURITIUS</v>
          </cell>
        </row>
        <row r="152">
          <cell r="H152" t="str">
            <v>230-MAURITIUS</v>
          </cell>
          <cell r="J152" t="str">
            <v>269-MAYOTTE</v>
          </cell>
        </row>
        <row r="153">
          <cell r="H153" t="str">
            <v>269-MAYOTTE</v>
          </cell>
          <cell r="J153" t="str">
            <v>52-MEXICO</v>
          </cell>
        </row>
        <row r="154">
          <cell r="H154" t="str">
            <v>52-MEXICO</v>
          </cell>
          <cell r="J154" t="str">
            <v>691-MICRONESIA (FEDERATED STATES OF)</v>
          </cell>
        </row>
        <row r="155">
          <cell r="H155" t="str">
            <v>691-MICRONESIA (FEDERATED STATES OF)</v>
          </cell>
          <cell r="J155" t="str">
            <v>373-MOLDOVA (REPUBLIC OF)</v>
          </cell>
        </row>
        <row r="156">
          <cell r="H156" t="str">
            <v>373-MOLDOVA (REPUBLIC OF)</v>
          </cell>
          <cell r="J156" t="str">
            <v>377-MONACO</v>
          </cell>
        </row>
        <row r="157">
          <cell r="H157" t="str">
            <v>377-MONACO</v>
          </cell>
          <cell r="J157" t="str">
            <v>976-MONGOLIA</v>
          </cell>
        </row>
        <row r="158">
          <cell r="H158" t="str">
            <v>976-MONGOLIA</v>
          </cell>
          <cell r="J158" t="str">
            <v>382-MONTENEGRO</v>
          </cell>
        </row>
        <row r="159">
          <cell r="H159" t="str">
            <v>382-MONTENEGRO</v>
          </cell>
          <cell r="J159" t="str">
            <v>1664-MONTSERRAT</v>
          </cell>
        </row>
        <row r="160">
          <cell r="H160" t="str">
            <v>1664-MONTSERRAT</v>
          </cell>
          <cell r="J160" t="str">
            <v>212-MOROCCO</v>
          </cell>
        </row>
        <row r="161">
          <cell r="H161" t="str">
            <v>212-MOROCCO</v>
          </cell>
          <cell r="J161" t="str">
            <v>258-MOZAMBIQUE</v>
          </cell>
        </row>
        <row r="162">
          <cell r="H162" t="str">
            <v>258-MOZAMBIQUE</v>
          </cell>
          <cell r="J162" t="str">
            <v>95-MYANMAR</v>
          </cell>
        </row>
        <row r="163">
          <cell r="H163" t="str">
            <v>95-MYANMAR</v>
          </cell>
          <cell r="J163" t="str">
            <v>264-NAMIBIA</v>
          </cell>
        </row>
        <row r="164">
          <cell r="H164" t="str">
            <v>264-NAMIBIA</v>
          </cell>
          <cell r="J164" t="str">
            <v>674-NAURU</v>
          </cell>
        </row>
        <row r="165">
          <cell r="H165" t="str">
            <v>674-NAURU</v>
          </cell>
          <cell r="J165" t="str">
            <v>977-NEPAL</v>
          </cell>
        </row>
        <row r="166">
          <cell r="H166" t="str">
            <v>977-NEPAL</v>
          </cell>
          <cell r="J166" t="str">
            <v>31-NETHERLANDS</v>
          </cell>
        </row>
        <row r="167">
          <cell r="H167" t="str">
            <v>31-NETHERLANDS</v>
          </cell>
          <cell r="J167" t="str">
            <v>687-NEW CALEDONIA</v>
          </cell>
        </row>
        <row r="168">
          <cell r="H168" t="str">
            <v>687-NEW CALEDONIA</v>
          </cell>
          <cell r="J168" t="str">
            <v>64-NEW ZEALAND</v>
          </cell>
        </row>
        <row r="169">
          <cell r="H169" t="str">
            <v>64-NEW ZEALAND</v>
          </cell>
          <cell r="J169" t="str">
            <v>505-NICARAGUA</v>
          </cell>
        </row>
        <row r="170">
          <cell r="H170" t="str">
            <v>505-NICARAGUA</v>
          </cell>
          <cell r="J170" t="str">
            <v>227-NIGER</v>
          </cell>
        </row>
        <row r="171">
          <cell r="H171" t="str">
            <v>227-NIGER</v>
          </cell>
          <cell r="J171" t="str">
            <v>234-NIGERIA</v>
          </cell>
        </row>
        <row r="172">
          <cell r="H172" t="str">
            <v>234-NIGERIA</v>
          </cell>
          <cell r="J172" t="str">
            <v>683-NIUE</v>
          </cell>
        </row>
        <row r="173">
          <cell r="H173" t="str">
            <v>683-NIUE</v>
          </cell>
          <cell r="J173" t="str">
            <v>15-NORFOLK ISLAND</v>
          </cell>
        </row>
        <row r="174">
          <cell r="H174" t="str">
            <v>15-NORFOLK ISLAND</v>
          </cell>
          <cell r="J174" t="str">
            <v>1670-NORTHERN MARIANA ISLANDS</v>
          </cell>
        </row>
        <row r="175">
          <cell r="H175" t="str">
            <v>1670-NORTHERN MARIANA ISLANDS</v>
          </cell>
          <cell r="J175" t="str">
            <v>47-NORWAY</v>
          </cell>
        </row>
        <row r="176">
          <cell r="H176" t="str">
            <v>47-NORWAY</v>
          </cell>
          <cell r="J176" t="str">
            <v>968-OMAN</v>
          </cell>
        </row>
        <row r="177">
          <cell r="H177" t="str">
            <v>968-OMAN</v>
          </cell>
          <cell r="J177" t="str">
            <v>92-PAKISTAN</v>
          </cell>
        </row>
        <row r="178">
          <cell r="H178" t="str">
            <v>92-PAKISTAN</v>
          </cell>
          <cell r="J178" t="str">
            <v>680-PALAU</v>
          </cell>
        </row>
        <row r="179">
          <cell r="H179" t="str">
            <v>680-PALAU</v>
          </cell>
          <cell r="J179" t="str">
            <v>970-PALESTINE, STATE OF</v>
          </cell>
        </row>
        <row r="180">
          <cell r="H180" t="str">
            <v>970-PALESTINE, STATE OF</v>
          </cell>
          <cell r="J180" t="str">
            <v>507-PANAMA</v>
          </cell>
        </row>
        <row r="181">
          <cell r="H181" t="str">
            <v>507-PANAMA</v>
          </cell>
          <cell r="J181" t="str">
            <v>675-PAPUA NEW GUINEA</v>
          </cell>
        </row>
        <row r="182">
          <cell r="H182" t="str">
            <v>675-PAPUA NEW GUINEA</v>
          </cell>
          <cell r="J182" t="str">
            <v>595-PARAGUAY</v>
          </cell>
        </row>
        <row r="183">
          <cell r="H183" t="str">
            <v>595-PARAGUAY</v>
          </cell>
          <cell r="J183" t="str">
            <v>51-PERU</v>
          </cell>
        </row>
        <row r="184">
          <cell r="H184" t="str">
            <v>51-PERU</v>
          </cell>
          <cell r="J184" t="str">
            <v>63-PHILIPPINES</v>
          </cell>
        </row>
        <row r="185">
          <cell r="H185" t="str">
            <v>63-PHILIPPINES</v>
          </cell>
          <cell r="J185" t="str">
            <v>1011-PITCAIRN</v>
          </cell>
        </row>
        <row r="186">
          <cell r="H186" t="str">
            <v>1011-PITCAIRN</v>
          </cell>
          <cell r="J186" t="str">
            <v>48-POLAND</v>
          </cell>
        </row>
        <row r="187">
          <cell r="H187" t="str">
            <v>48-POLAND</v>
          </cell>
          <cell r="J187" t="str">
            <v>14-PORTUGAL</v>
          </cell>
        </row>
        <row r="188">
          <cell r="H188" t="str">
            <v>14-PORTUGAL</v>
          </cell>
          <cell r="J188" t="str">
            <v>1787-PUERTO RICO</v>
          </cell>
        </row>
        <row r="189">
          <cell r="H189" t="str">
            <v>1787-PUERTO RICO</v>
          </cell>
          <cell r="J189" t="str">
            <v>974-QATAR</v>
          </cell>
        </row>
        <row r="190">
          <cell r="H190" t="str">
            <v>974-QATAR</v>
          </cell>
          <cell r="J190" t="str">
            <v>262-REUNION</v>
          </cell>
        </row>
        <row r="191">
          <cell r="H191" t="str">
            <v>262-REUNION</v>
          </cell>
          <cell r="J191" t="str">
            <v>40-ROMANIA</v>
          </cell>
        </row>
        <row r="192">
          <cell r="H192" t="str">
            <v>40-ROMANIA</v>
          </cell>
          <cell r="J192" t="str">
            <v>8-RUSSIAN FEDERATION</v>
          </cell>
        </row>
        <row r="193">
          <cell r="H193" t="str">
            <v>8-RUSSIAN FEDERATION</v>
          </cell>
          <cell r="J193" t="str">
            <v>250-RWANDA</v>
          </cell>
        </row>
        <row r="194">
          <cell r="H194" t="str">
            <v>250-RWANDA</v>
          </cell>
          <cell r="J194" t="str">
            <v>1006-SAINT BARTHELEMY</v>
          </cell>
        </row>
        <row r="195">
          <cell r="H195" t="str">
            <v>1006-SAINT BARTHELEMY</v>
          </cell>
          <cell r="J195" t="str">
            <v>290-SAINT HELENA, ASCENSION AND TRISTAN DA CUNHA</v>
          </cell>
        </row>
        <row r="196">
          <cell r="H196" t="str">
            <v>290-SAINT HELENA, ASCENSION AND TRISTAN DA CUNHA</v>
          </cell>
          <cell r="J196" t="str">
            <v>1869-SAINT KITTS AND NEVIS</v>
          </cell>
        </row>
        <row r="197">
          <cell r="H197" t="str">
            <v>1869-SAINT KITTS AND NEVIS</v>
          </cell>
          <cell r="J197" t="str">
            <v>1758-SAINT LUCIA</v>
          </cell>
        </row>
        <row r="198">
          <cell r="H198" t="str">
            <v>1758-SAINT LUCIA</v>
          </cell>
          <cell r="J198" t="str">
            <v>1007-SAINT MARTIN (FRENCH PART)</v>
          </cell>
        </row>
        <row r="199">
          <cell r="H199" t="str">
            <v>1007-SAINT MARTIN (FRENCH PART)</v>
          </cell>
          <cell r="J199" t="str">
            <v>508-SAINT PIERRE AND MIQUELON</v>
          </cell>
        </row>
        <row r="200">
          <cell r="H200" t="str">
            <v>508-SAINT PIERRE AND MIQUELON</v>
          </cell>
          <cell r="J200" t="str">
            <v>1784-SAINT VINCENT AND THE GRENADINES</v>
          </cell>
        </row>
        <row r="201">
          <cell r="H201" t="str">
            <v>1784-SAINT VINCENT AND THE GRENADINES</v>
          </cell>
          <cell r="J201" t="str">
            <v>685-SAMOA</v>
          </cell>
        </row>
        <row r="202">
          <cell r="H202" t="str">
            <v>685-SAMOA</v>
          </cell>
          <cell r="J202" t="str">
            <v>378-SAN MARINO</v>
          </cell>
        </row>
        <row r="203">
          <cell r="H203" t="str">
            <v>378-SAN MARINO</v>
          </cell>
          <cell r="J203" t="str">
            <v>239-SAO TOME AND PRINCIPE</v>
          </cell>
        </row>
        <row r="204">
          <cell r="H204" t="str">
            <v>239-SAO TOME AND PRINCIPE</v>
          </cell>
          <cell r="J204" t="str">
            <v>966-SAUDI ARABIA</v>
          </cell>
        </row>
        <row r="205">
          <cell r="H205" t="str">
            <v>966-SAUDI ARABIA</v>
          </cell>
          <cell r="J205" t="str">
            <v>221-SENEGAL</v>
          </cell>
        </row>
        <row r="206">
          <cell r="H206" t="str">
            <v>221-SENEGAL</v>
          </cell>
          <cell r="J206" t="str">
            <v>381-SERBIA</v>
          </cell>
        </row>
        <row r="207">
          <cell r="H207" t="str">
            <v>381-SERBIA</v>
          </cell>
          <cell r="J207" t="str">
            <v>248-SEYCHELLES</v>
          </cell>
        </row>
        <row r="208">
          <cell r="H208" t="str">
            <v>248-SEYCHELLES</v>
          </cell>
          <cell r="J208" t="str">
            <v>232-SIERRA LEONE</v>
          </cell>
        </row>
        <row r="209">
          <cell r="H209" t="str">
            <v>232-SIERRA LEONE</v>
          </cell>
          <cell r="J209" t="str">
            <v>65-SINGAPORE</v>
          </cell>
        </row>
        <row r="210">
          <cell r="H210" t="str">
            <v>65-SINGAPORE</v>
          </cell>
          <cell r="J210" t="str">
            <v>1721-SINT MAARTEN (DUTCH PART)</v>
          </cell>
        </row>
        <row r="211">
          <cell r="H211" t="str">
            <v>1721-SINT MAARTEN (DUTCH PART)</v>
          </cell>
          <cell r="J211" t="str">
            <v>421-SLOVAKIA</v>
          </cell>
        </row>
        <row r="212">
          <cell r="H212" t="str">
            <v>421-SLOVAKIA</v>
          </cell>
          <cell r="J212" t="str">
            <v>386-SLOVENIA</v>
          </cell>
        </row>
        <row r="213">
          <cell r="H213" t="str">
            <v>386-SLOVENIA</v>
          </cell>
          <cell r="J213" t="str">
            <v>677-SOLOMON ISLANDS</v>
          </cell>
        </row>
        <row r="214">
          <cell r="H214" t="str">
            <v>677-SOLOMON ISLANDS</v>
          </cell>
          <cell r="J214" t="str">
            <v>252-SOMALIA</v>
          </cell>
        </row>
        <row r="215">
          <cell r="H215" t="str">
            <v>252-SOMALIA</v>
          </cell>
          <cell r="J215" t="str">
            <v>28-SOUTH AFRICA</v>
          </cell>
        </row>
        <row r="216">
          <cell r="H216" t="str">
            <v>28-SOUTH AFRICA</v>
          </cell>
          <cell r="J216" t="str">
            <v>1008-SOUTH GEORGIA AND THE SOUTH SANDWICH ISLANDS</v>
          </cell>
        </row>
        <row r="217">
          <cell r="H217" t="str">
            <v>1008-SOUTH GEORGIA AND THE SOUTH SANDWICH ISLANDS</v>
          </cell>
          <cell r="J217" t="str">
            <v>211-SOUTH SUDAN</v>
          </cell>
        </row>
        <row r="218">
          <cell r="H218" t="str">
            <v>211-SOUTH SUDAN</v>
          </cell>
          <cell r="J218" t="str">
            <v>35-SPAIN</v>
          </cell>
        </row>
        <row r="219">
          <cell r="H219" t="str">
            <v>35-SPAIN</v>
          </cell>
          <cell r="J219" t="str">
            <v>94-SRI LANKA</v>
          </cell>
        </row>
        <row r="220">
          <cell r="H220" t="str">
            <v>94-SRI LANKA</v>
          </cell>
          <cell r="J220" t="str">
            <v>249-SUDAN</v>
          </cell>
        </row>
        <row r="221">
          <cell r="H221" t="str">
            <v>249-SUDAN</v>
          </cell>
          <cell r="J221" t="str">
            <v>597-SURINAME</v>
          </cell>
        </row>
        <row r="222">
          <cell r="H222" t="str">
            <v>597-SURINAME</v>
          </cell>
          <cell r="J222" t="str">
            <v>1012-SVALBARD AND JAN MAYEN</v>
          </cell>
        </row>
        <row r="223">
          <cell r="H223" t="str">
            <v>1012-SVALBARD AND JAN MAYEN</v>
          </cell>
          <cell r="J223" t="str">
            <v>268-SWAZILAND</v>
          </cell>
        </row>
        <row r="224">
          <cell r="H224" t="str">
            <v>268-SWAZILAND</v>
          </cell>
          <cell r="J224" t="str">
            <v>46-SWEDEN</v>
          </cell>
        </row>
        <row r="225">
          <cell r="H225" t="str">
            <v>46-SWEDEN</v>
          </cell>
          <cell r="J225" t="str">
            <v>41-SWITZERLAND</v>
          </cell>
        </row>
        <row r="226">
          <cell r="H226" t="str">
            <v>41-SWITZERLAND</v>
          </cell>
          <cell r="J226" t="str">
            <v>963-SYRIAN ARAB REPUBLIC</v>
          </cell>
        </row>
        <row r="227">
          <cell r="H227" t="str">
            <v>963-SYRIAN ARAB REPUBLIC</v>
          </cell>
          <cell r="J227" t="str">
            <v>886-TAIWAN, PROVINCE OF CHINA[A]</v>
          </cell>
        </row>
        <row r="228">
          <cell r="H228" t="str">
            <v>886-TAIWAN, PROVINCE OF CHINA[A]</v>
          </cell>
          <cell r="J228" t="str">
            <v>992-TAJIKISTAN</v>
          </cell>
        </row>
        <row r="229">
          <cell r="H229" t="str">
            <v>992-TAJIKISTAN</v>
          </cell>
          <cell r="J229" t="str">
            <v>255-TANZANIA, UNITED REPUBLIC OF</v>
          </cell>
        </row>
        <row r="230">
          <cell r="H230" t="str">
            <v>255-TANZANIA, UNITED REPUBLIC OF</v>
          </cell>
          <cell r="J230" t="str">
            <v>66-THAILAND</v>
          </cell>
        </row>
        <row r="231">
          <cell r="H231" t="str">
            <v>66-THAILAND</v>
          </cell>
          <cell r="J231" t="str">
            <v>670-TIMOR-LESTE (EAST TIMOR)</v>
          </cell>
        </row>
        <row r="232">
          <cell r="H232" t="str">
            <v>670-TIMOR-LESTE (EAST TIMOR)</v>
          </cell>
          <cell r="J232" t="str">
            <v>228-TOGO</v>
          </cell>
        </row>
        <row r="233">
          <cell r="H233" t="str">
            <v>228-TOGO</v>
          </cell>
          <cell r="J233" t="str">
            <v>690-TOKELAU</v>
          </cell>
        </row>
        <row r="234">
          <cell r="H234" t="str">
            <v>690-TOKELAU</v>
          </cell>
          <cell r="J234" t="str">
            <v>676-TONGA</v>
          </cell>
        </row>
        <row r="235">
          <cell r="H235" t="str">
            <v>676-TONGA</v>
          </cell>
          <cell r="J235" t="str">
            <v>1868-TRINIDAD AND TOBAGO</v>
          </cell>
        </row>
        <row r="236">
          <cell r="H236" t="str">
            <v>1868-TRINIDAD AND TOBAGO</v>
          </cell>
          <cell r="J236" t="str">
            <v>216-TUNISIA</v>
          </cell>
        </row>
        <row r="237">
          <cell r="H237" t="str">
            <v>216-TUNISIA</v>
          </cell>
          <cell r="J237" t="str">
            <v>90-TURKEY</v>
          </cell>
        </row>
        <row r="238">
          <cell r="H238" t="str">
            <v>90-TURKEY</v>
          </cell>
          <cell r="J238" t="str">
            <v>993-TURKMENISTAN</v>
          </cell>
        </row>
        <row r="239">
          <cell r="H239" t="str">
            <v>993-TURKMENISTAN</v>
          </cell>
          <cell r="J239" t="str">
            <v>1649-TURKS AND CAICOS ISLANDS</v>
          </cell>
        </row>
        <row r="240">
          <cell r="H240" t="str">
            <v>1649-TURKS AND CAICOS ISLANDS</v>
          </cell>
          <cell r="J240" t="str">
            <v>688-TUVALU</v>
          </cell>
        </row>
        <row r="241">
          <cell r="H241" t="str">
            <v>688-TUVALU</v>
          </cell>
          <cell r="J241" t="str">
            <v>256-UGANDA</v>
          </cell>
        </row>
        <row r="242">
          <cell r="H242" t="str">
            <v>256-UGANDA</v>
          </cell>
          <cell r="J242" t="str">
            <v>380-UKRAINE</v>
          </cell>
        </row>
        <row r="243">
          <cell r="H243" t="str">
            <v>380-UKRAINE</v>
          </cell>
          <cell r="J243" t="str">
            <v>971-UNITED ARAB EMIRATES</v>
          </cell>
        </row>
        <row r="244">
          <cell r="H244" t="str">
            <v>971-UNITED ARAB EMIRATES</v>
          </cell>
          <cell r="J244" t="str">
            <v>44-UNITED KINGDOM OF GREAT BRITAIN AND NORTHERN IRELAND</v>
          </cell>
        </row>
        <row r="245">
          <cell r="H245" t="str">
            <v>44-UNITED KINGDOM OF GREAT BRITAIN AND NORTHERN IRELAND</v>
          </cell>
          <cell r="J245" t="str">
            <v>2-UNITED STATES OF AMERICA</v>
          </cell>
        </row>
        <row r="246">
          <cell r="H246" t="str">
            <v>2-UNITED STATES OF AMERICA</v>
          </cell>
          <cell r="J246" t="str">
            <v>1009-UNITED STATES MINOR OUTLYING ISLANDS</v>
          </cell>
        </row>
        <row r="247">
          <cell r="H247" t="str">
            <v>1009-UNITED STATES MINOR OUTLYING ISLANDS</v>
          </cell>
          <cell r="J247" t="str">
            <v>598-URUGUAY</v>
          </cell>
        </row>
        <row r="248">
          <cell r="H248" t="str">
            <v>598-URUGUAY</v>
          </cell>
          <cell r="J248" t="str">
            <v>998-UZBEKISTAN</v>
          </cell>
        </row>
        <row r="249">
          <cell r="H249" t="str">
            <v>998-UZBEKISTAN</v>
          </cell>
          <cell r="J249" t="str">
            <v>678-VANUATU</v>
          </cell>
        </row>
        <row r="250">
          <cell r="H250" t="str">
            <v>678-VANUATU</v>
          </cell>
          <cell r="J250" t="str">
            <v>58-VENEZUELA (BOLIVARIAN REPUBLIC OF)</v>
          </cell>
        </row>
        <row r="251">
          <cell r="H251" t="str">
            <v>58-VENEZUELA (BOLIVARIAN REPUBLIC OF)</v>
          </cell>
          <cell r="J251" t="str">
            <v>84-VIET NAM</v>
          </cell>
        </row>
        <row r="252">
          <cell r="H252" t="str">
            <v>84-VIET NAM</v>
          </cell>
          <cell r="J252" t="str">
            <v>1284-VIRGIN ISLANDS (BRITISH)</v>
          </cell>
        </row>
        <row r="253">
          <cell r="H253" t="str">
            <v>1284-VIRGIN ISLANDS (BRITISH)</v>
          </cell>
          <cell r="J253" t="str">
            <v>1340-VIRGIN ISLANDS (U.S.)</v>
          </cell>
        </row>
        <row r="254">
          <cell r="H254" t="str">
            <v>1340-VIRGIN ISLANDS (U.S.)</v>
          </cell>
          <cell r="J254" t="str">
            <v>681-WALLIS AND FUTUNA</v>
          </cell>
        </row>
        <row r="255">
          <cell r="H255" t="str">
            <v>681-WALLIS AND FUTUNA</v>
          </cell>
          <cell r="J255" t="str">
            <v>1013-WESTERN SAHARA</v>
          </cell>
        </row>
        <row r="256">
          <cell r="H256" t="str">
            <v>1013-WESTERN SAHARA</v>
          </cell>
          <cell r="J256" t="str">
            <v>967-YEMEN</v>
          </cell>
        </row>
        <row r="257">
          <cell r="H257" t="str">
            <v>967-YEMEN</v>
          </cell>
          <cell r="J257" t="str">
            <v>260-ZAMBIA</v>
          </cell>
        </row>
        <row r="258">
          <cell r="H258" t="str">
            <v>260-ZAMBIA</v>
          </cell>
          <cell r="J258" t="str">
            <v>263-ZIMBABWE</v>
          </cell>
        </row>
        <row r="259">
          <cell r="H259" t="str">
            <v>263-ZIMBABWE</v>
          </cell>
          <cell r="J259" t="str">
            <v>9999-OTHERS</v>
          </cell>
        </row>
        <row r="260">
          <cell r="H260" t="str">
            <v>9999-OTHERS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 - General"/>
      <sheetName val="Nature Of Business"/>
      <sheetName val="Part A - BS"/>
      <sheetName val="Manufacturing Account"/>
      <sheetName val="Trading Account"/>
      <sheetName val="Profit and Loss"/>
      <sheetName val="Part A - OI"/>
      <sheetName val="Quantitative Details"/>
      <sheetName val="Sheet1"/>
      <sheetName val="ITold"/>
      <sheetName val="Schedule S"/>
      <sheetName val="House Property"/>
      <sheetName val="BP"/>
      <sheetName val="DPM - DOA"/>
      <sheetName val="DEP_DCG"/>
      <sheetName val="ESR"/>
      <sheetName val="CG"/>
      <sheetName val="Tool-112A"/>
      <sheetName val="Tool-115AD(1)(iii) proviso"/>
      <sheetName val="OS"/>
      <sheetName val="CYLA - BFLA"/>
      <sheetName val="CFL"/>
      <sheetName val="Unabsorbed Depreciation"/>
      <sheetName val="ICDS"/>
      <sheetName val="10AA"/>
      <sheetName val="80"/>
      <sheetName val="VI-A"/>
      <sheetName val="80G"/>
      <sheetName val="RA"/>
      <sheetName val="SPI - SI - IF"/>
      <sheetName val="AMT"/>
      <sheetName val="AMTC"/>
      <sheetName val="EI"/>
      <sheetName val="FSI1"/>
      <sheetName val="PTI"/>
      <sheetName val="FSI"/>
      <sheetName val="TR_FA"/>
      <sheetName val="Sch 5A"/>
      <sheetName val="AL"/>
      <sheetName val="GST"/>
      <sheetName val="Part B - TI TTI"/>
      <sheetName val="Tax Calculated"/>
      <sheetName val="IT"/>
      <sheetName val="TDS"/>
      <sheetName val="Verification"/>
      <sheetName val="OLDAL"/>
      <sheetName val="Temporary Values"/>
      <sheetName val="DropDownValues"/>
      <sheetName val="SUMMARY"/>
      <sheetName val="BA"/>
      <sheetName val="CT"/>
      <sheetName val="GST1"/>
      <sheetName val="FD"/>
      <sheetName val="C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7">
          <cell r="F1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3">
          <cell r="CA3" t="str">
            <v>(Select)</v>
          </cell>
          <cell r="CB3" t="str">
            <v>(Select)</v>
          </cell>
          <cell r="CD3" t="str">
            <v>(Select)</v>
          </cell>
        </row>
        <row r="4">
          <cell r="CA4" t="str">
            <v>08001-Renting of land transport equipment</v>
          </cell>
          <cell r="CB4" t="str">
            <v>01001-Growing and manufacturing of tea</v>
          </cell>
          <cell r="CD4" t="str">
            <v>14001-Software development</v>
          </cell>
        </row>
        <row r="5">
          <cell r="CA5" t="str">
            <v>11002-Packers and movers</v>
          </cell>
          <cell r="CB5" t="str">
            <v>01002-Growing and manufacturing of coffee</v>
          </cell>
          <cell r="CD5" t="str">
            <v>14002-Other software consultancy</v>
          </cell>
        </row>
        <row r="6">
          <cell r="CA6" t="str">
            <v xml:space="preserve">11008-Freight transport by road </v>
          </cell>
          <cell r="CB6" t="str">
            <v>01003-Growing and manufacturing of rubber</v>
          </cell>
          <cell r="CD6" t="str">
            <v>14003-Data processing</v>
          </cell>
        </row>
        <row r="7">
          <cell r="CA7" t="str">
            <v xml:space="preserve">11010-Forwarding of freight </v>
          </cell>
          <cell r="CB7" t="str">
            <v>01004-Market gardening and horticulture specialties</v>
          </cell>
          <cell r="CD7" t="str">
            <v>14004-Database activities and distribution of electronic content</v>
          </cell>
        </row>
        <row r="8">
          <cell r="CA8" t="str">
            <v xml:space="preserve">11011-Receiving and acceptance of freight </v>
          </cell>
          <cell r="CB8" t="str">
            <v>01005-Raising of silk worms and production of silk</v>
          </cell>
          <cell r="CD8" t="str">
            <v>14005-Other IT enabled services</v>
          </cell>
        </row>
        <row r="9">
          <cell r="CA9" t="str">
            <v xml:space="preserve">11012-Cargo handling </v>
          </cell>
          <cell r="CB9" t="str">
            <v>01006-Raising of bees and production of honey</v>
          </cell>
          <cell r="CD9" t="str">
            <v>14006-BPO services</v>
          </cell>
        </row>
        <row r="10">
          <cell r="CA10" t="str">
            <v xml:space="preserve">11015-Other Transport &amp; Logistics services n.e.c </v>
          </cell>
          <cell r="CB10" t="str">
            <v>01007-Raising of poultry and production of eggs</v>
          </cell>
          <cell r="CD10" t="str">
            <v>14008-Maintenance and repair of office, accounting and computing machinery</v>
          </cell>
        </row>
        <row r="11">
          <cell r="CB11" t="str">
            <v>01008-Rearing of sheep and production of wool</v>
          </cell>
          <cell r="CD11" t="str">
            <v>16001-Legal profession</v>
          </cell>
        </row>
        <row r="12">
          <cell r="CB12" t="str">
            <v>01009-Rearing of animals and production of animal products</v>
          </cell>
          <cell r="CD12" t="str">
            <v>16002-Accounting, book-keeping and auditing profession</v>
          </cell>
        </row>
        <row r="13">
          <cell r="CB13" t="str">
            <v>01010-Agricultural and animal husbandry services</v>
          </cell>
          <cell r="CD13" t="str">
            <v>16003-Tax consultancy</v>
          </cell>
        </row>
        <row r="14">
          <cell r="CB14" t="str">
            <v>01011-Soil conservation, soil testing and soil desalination services</v>
          </cell>
          <cell r="CD14" t="str">
            <v>16004-Architectural profession</v>
          </cell>
        </row>
        <row r="15">
          <cell r="CB15" t="str">
            <v>01012-Hunting, trapping and game propagation services</v>
          </cell>
          <cell r="CD15" t="str">
            <v>16005-Engineering and technical consultancy</v>
          </cell>
        </row>
        <row r="16">
          <cell r="CB16" t="str">
            <v>01013-Growing of timber, plantation, operation of tree nurseries and conserving of forest</v>
          </cell>
          <cell r="CD16" t="str">
            <v>16007-Fashion designing</v>
          </cell>
        </row>
        <row r="17">
          <cell r="CB17" t="str">
            <v>01014-Gathering of tendu leaves</v>
          </cell>
          <cell r="CD17" t="str">
            <v>16008-Interior decoration</v>
          </cell>
        </row>
        <row r="18">
          <cell r="CB18" t="str">
            <v>01015-Gathering of other wild growing materials</v>
          </cell>
          <cell r="CD18" t="str">
            <v>16009-Photography</v>
          </cell>
        </row>
        <row r="19">
          <cell r="CB19" t="str">
            <v>01016-Forestry service activities, timber cruising, afforestation and reforestation</v>
          </cell>
          <cell r="CD19" t="str">
            <v>16013-Business and management consultancy activities</v>
          </cell>
        </row>
        <row r="20">
          <cell r="CB20" t="str">
            <v>01017-Logging service activities, transport of logs within the forest</v>
          </cell>
          <cell r="CD20" t="str">
            <v>16018-Secretarial activities</v>
          </cell>
        </row>
        <row r="21">
          <cell r="CB21" t="str">
            <v>01018-Other agriculture, animal husbandry or forestry activity n.e.c</v>
          </cell>
          <cell r="CD21" t="str">
            <v>18001-General hospitals</v>
          </cell>
        </row>
        <row r="22">
          <cell r="CB22" t="str">
            <v>02001-Fishing on commercial basis in inland waters</v>
          </cell>
          <cell r="CD22" t="str">
            <v>18002-Speciality and super speciality hospitals</v>
          </cell>
        </row>
        <row r="23">
          <cell r="CB23" t="str">
            <v>02002-Fishing on commercial basis in ocean and coastal areas</v>
          </cell>
          <cell r="CD23" t="str">
            <v>18003-Nursing homes</v>
          </cell>
        </row>
        <row r="24">
          <cell r="CB24" t="str">
            <v>02003-Fish farming</v>
          </cell>
          <cell r="CD24" t="str">
            <v>18004-Diagnostic centres</v>
          </cell>
        </row>
        <row r="25">
          <cell r="CB25" t="str">
            <v>02004-Gathering of marine materials such as natural pearls, sponges, coral etc.</v>
          </cell>
          <cell r="CD25" t="str">
            <v>18005-Pathological laboratories</v>
          </cell>
        </row>
        <row r="26">
          <cell r="CB26" t="str">
            <v>02005-Services related to marine and fresh water fisheries, fish hatcheries and fish farms</v>
          </cell>
          <cell r="CD26" t="str">
            <v>18010-Medical clinics</v>
          </cell>
        </row>
        <row r="27">
          <cell r="CB27" t="str">
            <v>02006-Other Fish farming activity n.e.c</v>
          </cell>
          <cell r="CD27" t="str">
            <v>18011-Dental practice</v>
          </cell>
        </row>
        <row r="28">
          <cell r="CB28" t="str">
            <v>03001-Mining and agglomeration of hard coal</v>
          </cell>
          <cell r="CD28" t="str">
            <v>18012-Ayurveda practice</v>
          </cell>
        </row>
        <row r="29">
          <cell r="CB29" t="str">
            <v>03002-Mining and agglomeration of lignite</v>
          </cell>
          <cell r="CD29" t="str">
            <v>18013-Unani practice</v>
          </cell>
        </row>
        <row r="30">
          <cell r="CB30" t="str">
            <v>03003-Extraction and agglomeration of peat</v>
          </cell>
          <cell r="CD30" t="str">
            <v>18014-Homeopathy practice</v>
          </cell>
        </row>
        <row r="31">
          <cell r="CB31" t="str">
            <v>03004-Extraction of crude petroleum and natural gas</v>
          </cell>
          <cell r="CD31" t="str">
            <v>18015-Nurses, physiotherapists or other para-medical practitioners</v>
          </cell>
        </row>
        <row r="32">
          <cell r="CB32" t="str">
            <v>03005-Service activities incidental to oil and gas extraction excluding surveying</v>
          </cell>
          <cell r="CD32" t="str">
            <v>18016-Veterinary hospitals and practice</v>
          </cell>
        </row>
        <row r="33">
          <cell r="CB33" t="str">
            <v>03006-Mining of uranium and thorium ores</v>
          </cell>
          <cell r="CD33" t="str">
            <v>18017-Medical education</v>
          </cell>
        </row>
        <row r="34">
          <cell r="CB34" t="str">
            <v>03007-Mining of iron ores</v>
          </cell>
          <cell r="CD34" t="str">
            <v>18018-Medical research</v>
          </cell>
        </row>
        <row r="35">
          <cell r="CB35" t="str">
            <v>03008-Mining of non-ferrous metal ores, except uranium and thorium ores</v>
          </cell>
          <cell r="CD35" t="str">
            <v>18019-Practice of other alternative medicine</v>
          </cell>
        </row>
        <row r="36">
          <cell r="CB36" t="str">
            <v>03009-Mining of gemstones</v>
          </cell>
          <cell r="CD36" t="str">
            <v>18020-Other healthcare services</v>
          </cell>
        </row>
        <row r="37">
          <cell r="CB37" t="str">
            <v>03010-Mining of chemical and fertilizer minerals</v>
          </cell>
          <cell r="CD37" t="str">
            <v>20010-Individual artists excluding authors</v>
          </cell>
        </row>
        <row r="38">
          <cell r="CB38" t="str">
            <v>03011-Mining of quarrying of abrasive materials</v>
          </cell>
          <cell r="CD38" t="str">
            <v>20011-Literary activities</v>
          </cell>
        </row>
        <row r="39">
          <cell r="CB39" t="str">
            <v>03012-Mining of mica, graphite and asbestos</v>
          </cell>
          <cell r="CD39" t="str">
            <v>20012-Other cultural activities n.e.c.</v>
          </cell>
        </row>
        <row r="40">
          <cell r="CB40" t="str">
            <v>03013-Quarrying of stones (marble/granite/dolomite), sand and clay</v>
          </cell>
        </row>
        <row r="41">
          <cell r="CB41" t="str">
            <v>03014-Other mining and quarrying</v>
          </cell>
        </row>
        <row r="42">
          <cell r="CB42" t="str">
            <v>03015-Mining and production of salt</v>
          </cell>
        </row>
        <row r="43">
          <cell r="CB43" t="str">
            <v>03016-Other mining and quarrying n.e.c</v>
          </cell>
        </row>
        <row r="44">
          <cell r="CB44" t="str">
            <v>04001-Production, processing and preservation of meat and meat products</v>
          </cell>
        </row>
        <row r="45">
          <cell r="CB45" t="str">
            <v>04002-Production, processing and preservation of fish and fish products</v>
          </cell>
        </row>
        <row r="46">
          <cell r="CB46" t="str">
            <v>04003-Manufacture of vegetable oil, animal oil and fats</v>
          </cell>
        </row>
        <row r="47">
          <cell r="CB47" t="str">
            <v>04004-Processing of fruits, vegetables and edible nuts</v>
          </cell>
        </row>
        <row r="48">
          <cell r="CB48" t="str">
            <v>04005-Manufacture of dairy products</v>
          </cell>
        </row>
        <row r="49">
          <cell r="CB49" t="str">
            <v>04006-Manufacture of sugar</v>
          </cell>
        </row>
        <row r="50">
          <cell r="CB50" t="str">
            <v>04007-Manufacture of cocoa, chocolates and sugar confectionery</v>
          </cell>
        </row>
        <row r="51">
          <cell r="CB51" t="str">
            <v>04008-Flour milling</v>
          </cell>
        </row>
        <row r="52">
          <cell r="CB52" t="str">
            <v>04009-Rice milling</v>
          </cell>
        </row>
        <row r="53">
          <cell r="CB53" t="str">
            <v>04010-Dal milling</v>
          </cell>
        </row>
        <row r="54">
          <cell r="CB54" t="str">
            <v>04011-Manufacture of other grain mill products</v>
          </cell>
        </row>
        <row r="55">
          <cell r="CB55" t="str">
            <v>04012-Manufacture of bakery products</v>
          </cell>
        </row>
        <row r="56">
          <cell r="CB56" t="str">
            <v>04013-Manufacture of starch products</v>
          </cell>
        </row>
        <row r="57">
          <cell r="CB57" t="str">
            <v>04014-Manufacture of animal feeds</v>
          </cell>
        </row>
        <row r="58">
          <cell r="CB58" t="str">
            <v>04015-Manufacture of other food products</v>
          </cell>
        </row>
        <row r="59">
          <cell r="CB59" t="str">
            <v>04016-Manufacturing of wines</v>
          </cell>
        </row>
        <row r="60">
          <cell r="CB60" t="str">
            <v>04017-Manufacture of beer</v>
          </cell>
        </row>
        <row r="61">
          <cell r="CB61" t="str">
            <v>04018-Manufacture of malt liquors</v>
          </cell>
        </row>
        <row r="62">
          <cell r="CB62" t="str">
            <v>04019-Distilling and blending of spirits, production of ethyl alcohol</v>
          </cell>
        </row>
        <row r="63">
          <cell r="CB63" t="str">
            <v>04020-Manufacture of mineral water</v>
          </cell>
        </row>
        <row r="64">
          <cell r="CB64" t="str">
            <v>04021-Manufacture of soft drinks</v>
          </cell>
        </row>
        <row r="65">
          <cell r="CB65" t="str">
            <v>04022-Manufacture of other non-alcoholic beverages</v>
          </cell>
        </row>
        <row r="66">
          <cell r="CB66" t="str">
            <v>04023-Manufacture of tobacco products</v>
          </cell>
        </row>
        <row r="67">
          <cell r="CB67" t="str">
            <v>04024-Manufacture of textiles (other than by handloom)</v>
          </cell>
        </row>
        <row r="68">
          <cell r="CB68" t="str">
            <v>04025-Manufacture of textiles using handlooms (khadi)</v>
          </cell>
        </row>
        <row r="69">
          <cell r="CB69" t="str">
            <v>04026-Manufacture of carpet, rugs, blankets, shawls etc. (other than by hand)</v>
          </cell>
        </row>
        <row r="70">
          <cell r="CB70" t="str">
            <v>04027-Manufacture of carpet, rugs, blankets, shawls etc. by hand</v>
          </cell>
        </row>
        <row r="71">
          <cell r="CB71" t="str">
            <v>04028-Manufacture of wearing apparel</v>
          </cell>
        </row>
        <row r="72">
          <cell r="CB72" t="str">
            <v>04029-Tanning and dressing of leather</v>
          </cell>
        </row>
        <row r="73">
          <cell r="CB73" t="str">
            <v>04030-Manufacture of luggage, handbags and the like saddler and harness</v>
          </cell>
        </row>
        <row r="74">
          <cell r="CB74" t="str">
            <v>04031-Manufacture of footwear</v>
          </cell>
        </row>
        <row r="75">
          <cell r="CB75" t="str">
            <v>04032-Manufacture of wood and wood products, cork, straw and plaiting material</v>
          </cell>
        </row>
        <row r="76">
          <cell r="CB76" t="str">
            <v>04033-Manufacture of paper and paper products</v>
          </cell>
        </row>
        <row r="77">
          <cell r="CB77" t="str">
            <v>04034-Publishing, printing and reproduction of recorded media</v>
          </cell>
        </row>
        <row r="78">
          <cell r="CB78" t="str">
            <v>04035-Manufacture of coke oven products</v>
          </cell>
        </row>
        <row r="79">
          <cell r="CB79" t="str">
            <v>04036-Manufacture of refined petroleum products</v>
          </cell>
        </row>
        <row r="80">
          <cell r="CB80" t="str">
            <v>04037-Processing of nuclear fuel</v>
          </cell>
        </row>
        <row r="81">
          <cell r="CB81" t="str">
            <v>04038-Manufacture of fertilizers and nitrogen compounds</v>
          </cell>
        </row>
        <row r="82">
          <cell r="CB82" t="str">
            <v>04039-Manufacture of plastics in primary forms and of synthetic rubber</v>
          </cell>
        </row>
        <row r="83">
          <cell r="CB83" t="str">
            <v>04040-Manufacture of paints, varnishes and similar coatings</v>
          </cell>
        </row>
        <row r="84">
          <cell r="CB84" t="str">
            <v>04041-Manufacture of pharmaceuticals, medicinal chemicals and botanical products</v>
          </cell>
        </row>
        <row r="85">
          <cell r="CB85" t="str">
            <v>04042-Manufacture of soap and detergents</v>
          </cell>
        </row>
        <row r="86">
          <cell r="CB86" t="str">
            <v>04043-Manufacture of other chemical products</v>
          </cell>
        </row>
        <row r="87">
          <cell r="CB87" t="str">
            <v>04044-Manufacture of man-made fibers</v>
          </cell>
        </row>
        <row r="88">
          <cell r="CB88" t="str">
            <v>04045-Manufacture of rubber products</v>
          </cell>
        </row>
        <row r="89">
          <cell r="CB89" t="str">
            <v>04046-Manufacture of plastic products</v>
          </cell>
        </row>
        <row r="90">
          <cell r="CB90" t="str">
            <v>04047-Manufacture of glass and glass products</v>
          </cell>
        </row>
        <row r="91">
          <cell r="CB91" t="str">
            <v>04048-Manufacture of cement, lime and plaster</v>
          </cell>
        </row>
        <row r="92">
          <cell r="CB92" t="str">
            <v>04049-Manufacture of articles of concrete, cement and plaster</v>
          </cell>
        </row>
        <row r="93">
          <cell r="CB93" t="str">
            <v>04050-Manufacture of Bricks</v>
          </cell>
        </row>
        <row r="94">
          <cell r="CB94" t="str">
            <v>04051-Manufacture of other clay and ceramic products</v>
          </cell>
        </row>
        <row r="95">
          <cell r="CB95" t="str">
            <v>04052-Manufacture of other non-metallic mineral products</v>
          </cell>
        </row>
        <row r="96">
          <cell r="CB96" t="str">
            <v>04053-Manufacture of pig iron, sponge iron, Direct Reduced Iron etc.</v>
          </cell>
        </row>
        <row r="97">
          <cell r="CB97" t="str">
            <v>04054-Manufacture of Ferro alloys</v>
          </cell>
        </row>
        <row r="98">
          <cell r="CB98" t="str">
            <v>04055-Manufacture of Ingots, billets, blooms and slabs etc.</v>
          </cell>
        </row>
        <row r="99">
          <cell r="CB99" t="str">
            <v>04056-Manufacture of steel products</v>
          </cell>
        </row>
        <row r="100">
          <cell r="CB100" t="str">
            <v>04057-Manufacture of basic precious and non-ferrous metals</v>
          </cell>
        </row>
        <row r="101">
          <cell r="CB101" t="str">
            <v>04058-Manufacture of non-metallic mineral products</v>
          </cell>
        </row>
        <row r="102">
          <cell r="CB102" t="str">
            <v>04059-Casting of metals</v>
          </cell>
        </row>
        <row r="103">
          <cell r="CB103" t="str">
            <v>04060-Manufacture of fabricated metal products</v>
          </cell>
        </row>
        <row r="104">
          <cell r="CB104" t="str">
            <v>04061-Manufacture of engines and turbines</v>
          </cell>
        </row>
        <row r="105">
          <cell r="CB105" t="str">
            <v>04062-Manufacture of pumps and compressors</v>
          </cell>
        </row>
        <row r="106">
          <cell r="CB106" t="str">
            <v>04063-Manufacture of bearings and gears</v>
          </cell>
        </row>
        <row r="107">
          <cell r="CB107" t="str">
            <v>04064-Manufacture of ovens and furnaces</v>
          </cell>
        </row>
        <row r="108">
          <cell r="CB108" t="str">
            <v>04065-Manufacture of lifting and handling equipment</v>
          </cell>
        </row>
        <row r="109">
          <cell r="CB109" t="str">
            <v>04066-Manufacture of other general purpose machinery</v>
          </cell>
        </row>
        <row r="110">
          <cell r="CB110" t="str">
            <v>04067-Manufacture of agricultural and forestry machinery</v>
          </cell>
        </row>
        <row r="111">
          <cell r="CB111" t="str">
            <v>04068-Manufacture of Machine Tools</v>
          </cell>
        </row>
        <row r="112">
          <cell r="CB112" t="str">
            <v>04069-Manufacture of machinery for metallurgy</v>
          </cell>
        </row>
        <row r="113">
          <cell r="CB113" t="str">
            <v>04070-Manufacture of machinery for mining, quarrying and constructions</v>
          </cell>
        </row>
        <row r="114">
          <cell r="CB114" t="str">
            <v>04071-Manufacture of machinery for processing of food and beverages</v>
          </cell>
        </row>
        <row r="115">
          <cell r="CB115" t="str">
            <v>04072-Manufacture of machinery for leather and textile</v>
          </cell>
        </row>
        <row r="116">
          <cell r="CB116" t="str">
            <v>04073-Manufacture of weapons and ammunition</v>
          </cell>
        </row>
        <row r="117">
          <cell r="CB117" t="str">
            <v>04074-Manufacture of other special purpose machinery</v>
          </cell>
        </row>
        <row r="118">
          <cell r="CB118" t="str">
            <v>04075-Manufacture of domestic appliances</v>
          </cell>
        </row>
        <row r="119">
          <cell r="CB119" t="str">
            <v>04076-Manufacture of office, accounting and computing machinery</v>
          </cell>
        </row>
        <row r="120">
          <cell r="CB120" t="str">
            <v>04077-Manufacture of electrical machinery and apparatus</v>
          </cell>
        </row>
        <row r="121">
          <cell r="CB121" t="str">
            <v>04078-Manufacture of Radio, Television, communication equipment and apparatus</v>
          </cell>
        </row>
        <row r="122">
          <cell r="CB122" t="str">
            <v>04079-Manufacture of medical and surgical equipment</v>
          </cell>
        </row>
        <row r="123">
          <cell r="CB123" t="str">
            <v>04080-Manufacture of industrial process control equipment</v>
          </cell>
        </row>
        <row r="124">
          <cell r="CB124" t="str">
            <v>04081-Manufacture of instruments and appliances for measurements and navigation</v>
          </cell>
        </row>
        <row r="125">
          <cell r="CB125" t="str">
            <v>04082-Manufacture of optical instruments</v>
          </cell>
        </row>
        <row r="126">
          <cell r="CB126" t="str">
            <v>04083-Manufacture of watches and clocks</v>
          </cell>
        </row>
        <row r="127">
          <cell r="CB127" t="str">
            <v>04084-Manufacture of motor vehicles</v>
          </cell>
        </row>
        <row r="128">
          <cell r="CB128" t="str">
            <v>04085-Manufacture of body of motor vehicles</v>
          </cell>
        </row>
        <row r="129">
          <cell r="CB129" t="str">
            <v>04086-Manufacture of parts &amp; accessories of motor vehicles &amp; engines</v>
          </cell>
        </row>
        <row r="130">
          <cell r="CB130" t="str">
            <v>04087-Building &amp; repair of ships and boats</v>
          </cell>
        </row>
        <row r="131">
          <cell r="CB131" t="str">
            <v>04088-Manufacture of railway locomotive and rolling stocks</v>
          </cell>
        </row>
        <row r="132">
          <cell r="CB132" t="str">
            <v>04089-Manufacture of aircraft and spacecraft</v>
          </cell>
        </row>
        <row r="133">
          <cell r="CB133" t="str">
            <v>04090-Manufacture of bicycles</v>
          </cell>
        </row>
        <row r="134">
          <cell r="CB134" t="str">
            <v>04091-Manufacture of other transport equipment</v>
          </cell>
        </row>
        <row r="135">
          <cell r="CB135" t="str">
            <v>04092-Manufacture of furniture</v>
          </cell>
        </row>
        <row r="136">
          <cell r="CB136" t="str">
            <v>04093-Manufacture of jewellery</v>
          </cell>
        </row>
        <row r="137">
          <cell r="CB137" t="str">
            <v>04094-Manufacture of sports goods</v>
          </cell>
        </row>
        <row r="138">
          <cell r="CB138" t="str">
            <v>04095-Manufacture of musical instruments</v>
          </cell>
        </row>
        <row r="139">
          <cell r="CB139" t="str">
            <v>04096-Manufacture of games and toys</v>
          </cell>
        </row>
        <row r="140">
          <cell r="CB140" t="str">
            <v>04097-Other manufacturing n.e.c.</v>
          </cell>
        </row>
        <row r="141">
          <cell r="CB141" t="str">
            <v>04098-Recycling of metal waste and scrap</v>
          </cell>
        </row>
        <row r="142">
          <cell r="CB142" t="str">
            <v>04099-Recycling of non-metal waste and scrap</v>
          </cell>
        </row>
        <row r="143">
          <cell r="CB143" t="str">
            <v>05001-Production, collection and distribution of electricity</v>
          </cell>
        </row>
        <row r="144">
          <cell r="CB144" t="str">
            <v>05002-Manufacture and distribution of gas</v>
          </cell>
        </row>
        <row r="145">
          <cell r="CB145" t="str">
            <v>05003-Collection, purification and distribution of water</v>
          </cell>
        </row>
        <row r="146">
          <cell r="CB146" t="str">
            <v>05004-Other essential commodity service n.e.c</v>
          </cell>
        </row>
        <row r="147">
          <cell r="CB147" t="str">
            <v>06001-Site preparation works</v>
          </cell>
        </row>
        <row r="148">
          <cell r="CB148" t="str">
            <v>06002-Building of complete constructions or parts- civil contractors</v>
          </cell>
        </row>
        <row r="149">
          <cell r="CB149" t="str">
            <v>06003-Building installation</v>
          </cell>
        </row>
        <row r="150">
          <cell r="CB150" t="str">
            <v>06004-Building completion</v>
          </cell>
        </row>
        <row r="151">
          <cell r="CB151" t="str">
            <v>06005-Construction and maintenance of roads, rails, bridges, tunnels, ports, harbour, runways etc.</v>
          </cell>
        </row>
        <row r="152">
          <cell r="CB152" t="str">
            <v>06006-Construction and maintenance of power plants</v>
          </cell>
        </row>
        <row r="153">
          <cell r="CB153" t="str">
            <v>06007-Construction and maintenance of industrial plants</v>
          </cell>
        </row>
        <row r="154">
          <cell r="CB154" t="str">
            <v>06008-Construction and maintenance of power transmission and telecommunication lines</v>
          </cell>
        </row>
        <row r="155">
          <cell r="CB155" t="str">
            <v>06009-Construction of water ways and water reservoirs</v>
          </cell>
        </row>
        <row r="156">
          <cell r="CB156" t="str">
            <v>06010-Other construction activity n.e.c.</v>
          </cell>
        </row>
        <row r="157">
          <cell r="CB157" t="str">
            <v>07001-Purchase, sale and letting of leased buildings(residential and non-residential)</v>
          </cell>
        </row>
        <row r="158">
          <cell r="CB158" t="str">
            <v>07002-Operating of real estate of self-owned buildings(residential and non-residential)</v>
          </cell>
        </row>
        <row r="159">
          <cell r="CB159" t="str">
            <v>07003-Developing and sub-dividing real estate into lots</v>
          </cell>
        </row>
        <row r="160">
          <cell r="CB160" t="str">
            <v>07004-Real estate activities on a fee or contract basis</v>
          </cell>
        </row>
        <row r="161">
          <cell r="CB161" t="str">
            <v>07005-Other real estate/renting services n.e.c</v>
          </cell>
        </row>
        <row r="162">
          <cell r="CB162" t="str">
            <v>08001-Renting of land transport equipment</v>
          </cell>
        </row>
        <row r="163">
          <cell r="CB163" t="str">
            <v>08002-Renting of water transport equipment</v>
          </cell>
        </row>
        <row r="164">
          <cell r="CB164" t="str">
            <v>08003-Renting of air transport equipment</v>
          </cell>
        </row>
        <row r="165">
          <cell r="CB165" t="str">
            <v>08004-Renting of agricultural machinery and equipment</v>
          </cell>
        </row>
        <row r="166">
          <cell r="CB166" t="str">
            <v>08005-Renting of construction and civil engineering machinery</v>
          </cell>
        </row>
        <row r="167">
          <cell r="CB167" t="str">
            <v>08006-Renting of office machinery and equipment</v>
          </cell>
        </row>
        <row r="168">
          <cell r="CB168" t="str">
            <v>08007-Renting of other machinery and equipment n.e.c.</v>
          </cell>
        </row>
        <row r="169">
          <cell r="CB169" t="str">
            <v>08008-Renting of personal and household goods n.e.c.</v>
          </cell>
        </row>
        <row r="170">
          <cell r="CB170" t="str">
            <v>08009-Renting of other machinery n.e.c.</v>
          </cell>
        </row>
        <row r="171">
          <cell r="CB171" t="str">
            <v>09001-Wholesale and retail sale of motor vehicles</v>
          </cell>
        </row>
        <row r="172">
          <cell r="CB172" t="str">
            <v>09002-Repair and maintenance of motor vehicles</v>
          </cell>
        </row>
        <row r="173">
          <cell r="CB173" t="str">
            <v>09003-Sale of motor parts and accessories- wholesale and retail</v>
          </cell>
        </row>
        <row r="174">
          <cell r="CB174" t="str">
            <v>09004-Retail sale of automotive fuel</v>
          </cell>
        </row>
        <row r="175">
          <cell r="CB175" t="str">
            <v>09006-Wholesale of agricultural raw material</v>
          </cell>
        </row>
        <row r="176">
          <cell r="CB176" t="str">
            <v>09007-Wholesale of food &amp; beverages and tobacco</v>
          </cell>
        </row>
        <row r="177">
          <cell r="CB177" t="str">
            <v>09008-Wholesale of household goods</v>
          </cell>
        </row>
        <row r="178">
          <cell r="CB178" t="str">
            <v>09009-Wholesale of metals and metal ores</v>
          </cell>
        </row>
        <row r="179">
          <cell r="CB179" t="str">
            <v>09010-Wholesale of household goods</v>
          </cell>
        </row>
        <row r="180">
          <cell r="CB180" t="str">
            <v>09011-Wholesale of construction material</v>
          </cell>
        </row>
        <row r="181">
          <cell r="CB181" t="str">
            <v>09012-Wholesale of hardware and sanitary fittings</v>
          </cell>
        </row>
        <row r="182">
          <cell r="CB182" t="str">
            <v>09013-Wholesale of cotton and jute</v>
          </cell>
        </row>
        <row r="183">
          <cell r="CB183" t="str">
            <v>09014-Wholesale of raw wool and raw silk</v>
          </cell>
        </row>
        <row r="184">
          <cell r="CB184" t="str">
            <v>09015-Wholesale of other textile fibres</v>
          </cell>
        </row>
        <row r="185">
          <cell r="CB185" t="str">
            <v>09016-Wholesale of industrial chemicals</v>
          </cell>
        </row>
        <row r="186">
          <cell r="CB186" t="str">
            <v>09017-Wholesale of fertilizers and pesticides</v>
          </cell>
        </row>
        <row r="187">
          <cell r="CB187" t="str">
            <v>09018-Wholesale of electronic parts &amp; equipment</v>
          </cell>
        </row>
        <row r="188">
          <cell r="CB188" t="str">
            <v>09019-Wholesale of other machinery, equipment and supplies</v>
          </cell>
        </row>
        <row r="189">
          <cell r="CB189" t="str">
            <v>09020-Wholesale of waste, scrap &amp; materials for re-cycling</v>
          </cell>
        </row>
        <row r="190">
          <cell r="CB190" t="str">
            <v>09021-Retail sale of food, beverages and tobacco in specialized stores</v>
          </cell>
        </row>
        <row r="191">
          <cell r="CB191" t="str">
            <v>09022-Retail sale of other goods in specialized stores</v>
          </cell>
        </row>
        <row r="192">
          <cell r="CB192" t="str">
            <v>09023-Retail sale in non-specialized stores</v>
          </cell>
        </row>
        <row r="193">
          <cell r="CB193" t="str">
            <v>09024-Retail sale of textiles, apparel, footwear, leather goods</v>
          </cell>
        </row>
        <row r="194">
          <cell r="CB194" t="str">
            <v>09025-Retail sale of other household appliances</v>
          </cell>
        </row>
        <row r="195">
          <cell r="CB195" t="str">
            <v>09026-Retail sale of hardware, paint and glass</v>
          </cell>
        </row>
        <row r="196">
          <cell r="CB196" t="str">
            <v>09027-Wholesale of other products n.e.c</v>
          </cell>
        </row>
        <row r="197">
          <cell r="CB197" t="str">
            <v>09028-Retail sale of other products n.e.c</v>
          </cell>
        </row>
        <row r="198">
          <cell r="CB198" t="str">
            <v>10001-Hotels-Star rated</v>
          </cell>
        </row>
        <row r="199">
          <cell r="CB199" t="str">
            <v>10002-Hotels-Non-star rated</v>
          </cell>
        </row>
        <row r="200">
          <cell r="CB200" t="str">
            <v>10003-Motels, Inns and Dharmshalas</v>
          </cell>
        </row>
        <row r="201">
          <cell r="CB201" t="str">
            <v>10004-Guest houses and circuit houses</v>
          </cell>
        </row>
        <row r="202">
          <cell r="CB202" t="str">
            <v>10005-Dormitories and hostels at educational institutions</v>
          </cell>
        </row>
        <row r="203">
          <cell r="CB203" t="str">
            <v>10006-Short stay accommodations n.e.c.</v>
          </cell>
        </row>
        <row r="204">
          <cell r="CB204" t="str">
            <v>10007-Restaurants-with bars</v>
          </cell>
        </row>
        <row r="205">
          <cell r="CB205" t="str">
            <v>10008-Restaurants-without bars</v>
          </cell>
        </row>
        <row r="206">
          <cell r="CB206" t="str">
            <v>10009-Canteens</v>
          </cell>
        </row>
        <row r="207">
          <cell r="CB207" t="str">
            <v>10010-Independent caterers</v>
          </cell>
        </row>
        <row r="208">
          <cell r="CB208" t="str">
            <v>10011-Casinos and other games of chance</v>
          </cell>
        </row>
        <row r="209">
          <cell r="CB209" t="str">
            <v>10012-Other hospitality services n.e.c.</v>
          </cell>
        </row>
        <row r="210">
          <cell r="CB210" t="str">
            <v>11001-Travel agencies and tour operators</v>
          </cell>
        </row>
        <row r="211">
          <cell r="CB211" t="str">
            <v>11002-Packers and movers</v>
          </cell>
        </row>
        <row r="212">
          <cell r="CB212" t="str">
            <v>11003-Passenger land transport</v>
          </cell>
        </row>
        <row r="213">
          <cell r="CB213" t="str">
            <v>11004-Air transport</v>
          </cell>
        </row>
        <row r="214">
          <cell r="CB214" t="str">
            <v>11005-Transport by urban/sub-urban railways</v>
          </cell>
        </row>
        <row r="215">
          <cell r="CB215" t="str">
            <v>11006-Inland water transport</v>
          </cell>
        </row>
        <row r="216">
          <cell r="CB216" t="str">
            <v>11007-Sea and coastal water transport</v>
          </cell>
        </row>
        <row r="217">
          <cell r="CB217" t="str">
            <v>11008-Freight transport by road</v>
          </cell>
        </row>
        <row r="218">
          <cell r="CB218" t="str">
            <v>11009-Freight transport by railways</v>
          </cell>
        </row>
        <row r="219">
          <cell r="CB219" t="str">
            <v>11010-Forwarding of freight</v>
          </cell>
        </row>
        <row r="220">
          <cell r="CB220" t="str">
            <v>11011-Receiving and acceptance of freight</v>
          </cell>
        </row>
        <row r="221">
          <cell r="CB221" t="str">
            <v>11012-Cargo handling</v>
          </cell>
        </row>
        <row r="222">
          <cell r="CB222" t="str">
            <v>11013-Storage and warehousing</v>
          </cell>
        </row>
        <row r="223">
          <cell r="CB223" t="str">
            <v>11014-Transport via pipelines (transport of gases, liquids, slurry and other commodities)</v>
          </cell>
        </row>
        <row r="224">
          <cell r="CB224" t="str">
            <v>11015-Other Transport &amp; Logistics services n.e.c</v>
          </cell>
        </row>
        <row r="225">
          <cell r="CB225" t="str">
            <v>12001-Post and courier activities</v>
          </cell>
        </row>
        <row r="226">
          <cell r="CB226" t="str">
            <v>12002-Basic telecom services</v>
          </cell>
        </row>
        <row r="227">
          <cell r="CB227" t="str">
            <v>12003-Value added telecom services</v>
          </cell>
        </row>
        <row r="228">
          <cell r="CB228" t="str">
            <v>12004-Maintenance of telecom network</v>
          </cell>
        </row>
        <row r="229">
          <cell r="CB229" t="str">
            <v>12005-Activities of the cable operators</v>
          </cell>
        </row>
        <row r="230">
          <cell r="CB230" t="str">
            <v>12006-Other Post &amp; Telecommunication services n.e.c</v>
          </cell>
        </row>
        <row r="231">
          <cell r="CB231" t="str">
            <v>13001-Commercial banks, saving banks and discount houses</v>
          </cell>
        </row>
        <row r="232">
          <cell r="CB232" t="str">
            <v>13002-Specialised institutions granting credit</v>
          </cell>
        </row>
        <row r="233">
          <cell r="CB233" t="str">
            <v>13003-Financial leasing</v>
          </cell>
        </row>
        <row r="234">
          <cell r="CB234" t="str">
            <v>13004-Hire-purchase financing</v>
          </cell>
        </row>
        <row r="235">
          <cell r="CB235" t="str">
            <v>13005-Housing finance activities</v>
          </cell>
        </row>
        <row r="236">
          <cell r="CB236" t="str">
            <v>13006-Commercial loan activities</v>
          </cell>
        </row>
        <row r="237">
          <cell r="CB237" t="str">
            <v>13007-Credit cards</v>
          </cell>
        </row>
        <row r="238">
          <cell r="CB238" t="str">
            <v>13008-Mutual funds</v>
          </cell>
        </row>
        <row r="239">
          <cell r="CB239" t="str">
            <v>13009-Chit fund</v>
          </cell>
        </row>
        <row r="240">
          <cell r="CB240" t="str">
            <v>13010-Investment activities</v>
          </cell>
        </row>
        <row r="241">
          <cell r="CB241" t="str">
            <v>13011-Life insurance</v>
          </cell>
        </row>
        <row r="242">
          <cell r="CB242" t="str">
            <v>13012-Pension funding</v>
          </cell>
        </row>
        <row r="243">
          <cell r="CB243" t="str">
            <v>13013-Non-life insurance</v>
          </cell>
        </row>
        <row r="244">
          <cell r="CB244" t="str">
            <v>13014-Administration of financial markets</v>
          </cell>
        </row>
        <row r="245">
          <cell r="CB245" t="str">
            <v>13015-Stock brokers, sub-brokers and related activities</v>
          </cell>
        </row>
        <row r="246">
          <cell r="CB246" t="str">
            <v>13016-Financial advisers, mortgage advisers and brokers</v>
          </cell>
        </row>
        <row r="247">
          <cell r="CB247" t="str">
            <v>13017-Foreign exchange services</v>
          </cell>
        </row>
        <row r="248">
          <cell r="CB248" t="str">
            <v>13018-Other financial intermediation services n.e.c.</v>
          </cell>
        </row>
        <row r="249">
          <cell r="CB249" t="str">
            <v>14007-Cyber café</v>
          </cell>
        </row>
        <row r="250">
          <cell r="CB250" t="str">
            <v>14009-Computer training and educational institutes</v>
          </cell>
        </row>
        <row r="251">
          <cell r="CB251" t="str">
            <v>14010-Other computation related services n.e.c.</v>
          </cell>
        </row>
        <row r="252">
          <cell r="CB252" t="str">
            <v>15001-Natural sciences and engineering</v>
          </cell>
        </row>
        <row r="253">
          <cell r="CB253" t="str">
            <v>15002-Social sciences and humanities</v>
          </cell>
        </row>
        <row r="254">
          <cell r="CB254" t="str">
            <v>15003-Other Research &amp; Development activities n.e.c.</v>
          </cell>
        </row>
        <row r="255">
          <cell r="CB255" t="str">
            <v>16006-Advertising</v>
          </cell>
        </row>
        <row r="256">
          <cell r="CB256" t="str">
            <v>16010-Auctioneers</v>
          </cell>
        </row>
        <row r="257">
          <cell r="CB257" t="str">
            <v>16012-Market research and public opinion polling</v>
          </cell>
        </row>
        <row r="258">
          <cell r="CB258" t="str">
            <v>16014-Labour recruitment and provision of personnel</v>
          </cell>
        </row>
        <row r="259">
          <cell r="CB259" t="str">
            <v>16015-Investigation and security services</v>
          </cell>
        </row>
        <row r="260">
          <cell r="CB260" t="str">
            <v>16016-Building-cleaning and industrial cleaning activities</v>
          </cell>
        </row>
        <row r="261">
          <cell r="CB261" t="str">
            <v>16017-Packaging activities</v>
          </cell>
        </row>
        <row r="262">
          <cell r="CB262" t="str">
            <v>16019-Other professional services n.e.c.</v>
          </cell>
        </row>
        <row r="263">
          <cell r="CB263" t="str">
            <v>17001-Primary education</v>
          </cell>
        </row>
        <row r="264">
          <cell r="CB264" t="str">
            <v>17002-Secondary/ senior secondary education</v>
          </cell>
        </row>
        <row r="265">
          <cell r="CB265" t="str">
            <v>17003-Technical and vocational secondary/ senior secondary education</v>
          </cell>
        </row>
        <row r="266">
          <cell r="CB266" t="str">
            <v>17004-Higher education</v>
          </cell>
        </row>
        <row r="267">
          <cell r="CB267" t="str">
            <v>17005-Education by correspondence</v>
          </cell>
        </row>
        <row r="268">
          <cell r="CB268" t="str">
            <v>17006-Coaching centres and tuitions</v>
          </cell>
        </row>
        <row r="269">
          <cell r="CB269" t="str">
            <v>17007-Other education services n.e.c.</v>
          </cell>
        </row>
        <row r="270">
          <cell r="CB270" t="str">
            <v>18006-Independent blood banks</v>
          </cell>
        </row>
        <row r="271">
          <cell r="CB271" t="str">
            <v>18007-Medical transcription</v>
          </cell>
        </row>
        <row r="272">
          <cell r="CB272" t="str">
            <v>18008-Independent ambulance services</v>
          </cell>
        </row>
        <row r="273">
          <cell r="CB273" t="str">
            <v>18009-Medical suppliers, agencies and stores</v>
          </cell>
        </row>
        <row r="274">
          <cell r="CB274" t="str">
            <v>19001-Social work activities with accommodation (orphanages and old age homes)</v>
          </cell>
        </row>
        <row r="275">
          <cell r="CB275" t="str">
            <v>19002-Social work activities without accommodation (Creches)</v>
          </cell>
        </row>
        <row r="276">
          <cell r="CB276" t="str">
            <v>19003-Industry associations, chambers of commerce</v>
          </cell>
        </row>
        <row r="277">
          <cell r="CB277" t="str">
            <v>19004-Professional organisations</v>
          </cell>
        </row>
        <row r="278">
          <cell r="CB278" t="str">
            <v>19005-Trade unions</v>
          </cell>
        </row>
        <row r="279">
          <cell r="CB279" t="str">
            <v>19006-Religious organizations</v>
          </cell>
        </row>
        <row r="280">
          <cell r="CB280" t="str">
            <v>19007-Political organisations</v>
          </cell>
        </row>
        <row r="281">
          <cell r="CB281" t="str">
            <v>19008-Other membership organisations n.e.c. (rotary clubs, book clubs and philatelic clubs)</v>
          </cell>
        </row>
        <row r="282">
          <cell r="CB282" t="str">
            <v>19009-Other Social or community service n.e.c</v>
          </cell>
        </row>
        <row r="283">
          <cell r="CB283" t="str">
            <v>20001-Motion picture production</v>
          </cell>
        </row>
        <row r="284">
          <cell r="CB284" t="str">
            <v>20002-Film distribution</v>
          </cell>
        </row>
        <row r="285">
          <cell r="CB285" t="str">
            <v>20003-Film laboratories</v>
          </cell>
        </row>
        <row r="286">
          <cell r="CB286" t="str">
            <v>20004-Television channel productions</v>
          </cell>
        </row>
        <row r="287">
          <cell r="CB287" t="str">
            <v>20005-Television channels broadcast</v>
          </cell>
        </row>
        <row r="288">
          <cell r="CB288" t="str">
            <v>20006-Video production and distribution</v>
          </cell>
        </row>
        <row r="289">
          <cell r="CB289" t="str">
            <v>20007-Sound recording studios</v>
          </cell>
        </row>
        <row r="290">
          <cell r="CB290" t="str">
            <v>20008-Radio - recording and distribution</v>
          </cell>
        </row>
        <row r="291">
          <cell r="CB291" t="str">
            <v>20009-Stage production and related activities</v>
          </cell>
        </row>
        <row r="292">
          <cell r="CB292" t="str">
            <v>20013-Circuses and race tracks</v>
          </cell>
        </row>
        <row r="293">
          <cell r="CB293" t="str">
            <v>20014-Video Parlours</v>
          </cell>
        </row>
        <row r="294">
          <cell r="CB294" t="str">
            <v>20015-News agency activities</v>
          </cell>
        </row>
        <row r="295">
          <cell r="CB295" t="str">
            <v>20016-Library and archives activities</v>
          </cell>
        </row>
        <row r="296">
          <cell r="CB296" t="str">
            <v>20017-Museum activities</v>
          </cell>
        </row>
        <row r="297">
          <cell r="CB297" t="str">
            <v>20018-Preservation of historical sites and buildings</v>
          </cell>
        </row>
        <row r="298">
          <cell r="CB298" t="str">
            <v>20019-Botanical and zoological gardens</v>
          </cell>
        </row>
        <row r="299">
          <cell r="CB299" t="str">
            <v>20020-Operation and maintenance of sports facilities</v>
          </cell>
        </row>
        <row r="300">
          <cell r="CB300" t="str">
            <v>20021-Activities of sports and game schools</v>
          </cell>
        </row>
        <row r="301">
          <cell r="CB301" t="str">
            <v>20022-Organisation and operation of indoor/outdoor sports and promotion and production of sporting events</v>
          </cell>
        </row>
        <row r="302">
          <cell r="CB302" t="str">
            <v>20023-Other sporting activities n.e.c.</v>
          </cell>
        </row>
        <row r="303">
          <cell r="CB303" t="str">
            <v>20024-Other recreational activities n.e.c.</v>
          </cell>
        </row>
        <row r="304">
          <cell r="CB304" t="str">
            <v>21001-Hair dressing and other beauty treatment</v>
          </cell>
        </row>
        <row r="305">
          <cell r="CB305" t="str">
            <v>21002-Funeral and related activities</v>
          </cell>
        </row>
        <row r="306">
          <cell r="CB306" t="str">
            <v>21003-Marriage bureaus</v>
          </cell>
        </row>
        <row r="307">
          <cell r="CB307" t="str">
            <v>21004-Pet care services</v>
          </cell>
        </row>
        <row r="308">
          <cell r="CB308" t="str">
            <v>21005-Sauna and steam baths, massage salons etc.</v>
          </cell>
        </row>
        <row r="309">
          <cell r="CB309" t="str">
            <v>21006-Astrological and spiritualists activities</v>
          </cell>
        </row>
        <row r="310">
          <cell r="CB310" t="str">
            <v>21007-Private households as employers of domestic staff</v>
          </cell>
        </row>
        <row r="311">
          <cell r="CB311" t="str">
            <v>21008-Other services n.e.c.</v>
          </cell>
        </row>
        <row r="312">
          <cell r="CB312" t="str">
            <v>22001-Extra territorial organisations and bodies (IMF, World Bank, European Commission etc.)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1.86 "/>
      <sheetName val="Reader"/>
      <sheetName val="Sheet1"/>
    </sheetNames>
    <sheetDataSet>
      <sheetData sheetId="0"/>
      <sheetData sheetId="1"/>
      <sheetData sheetId="2">
        <row r="4">
          <cell r="S4">
            <v>13260</v>
          </cell>
          <cell r="T4">
            <v>37400</v>
          </cell>
        </row>
        <row r="5">
          <cell r="S5">
            <v>13680</v>
          </cell>
          <cell r="T5">
            <v>37400</v>
          </cell>
        </row>
        <row r="6">
          <cell r="S6">
            <v>14100</v>
          </cell>
          <cell r="T6">
            <v>38530</v>
          </cell>
        </row>
        <row r="7">
          <cell r="S7">
            <v>14520</v>
          </cell>
          <cell r="T7">
            <v>38530</v>
          </cell>
        </row>
        <row r="8">
          <cell r="S8">
            <v>14940</v>
          </cell>
          <cell r="T8">
            <v>39690</v>
          </cell>
        </row>
        <row r="9">
          <cell r="S9">
            <v>15360</v>
          </cell>
          <cell r="T9">
            <v>39690</v>
          </cell>
        </row>
        <row r="10">
          <cell r="S10">
            <v>15780</v>
          </cell>
          <cell r="T10">
            <v>40890</v>
          </cell>
        </row>
        <row r="11">
          <cell r="S11">
            <v>16200</v>
          </cell>
          <cell r="T11">
            <v>40890</v>
          </cell>
        </row>
        <row r="12">
          <cell r="S12">
            <v>16400</v>
          </cell>
          <cell r="T12">
            <v>43390</v>
          </cell>
        </row>
        <row r="13">
          <cell r="S13">
            <v>16620</v>
          </cell>
          <cell r="T13">
            <v>42120</v>
          </cell>
        </row>
        <row r="14">
          <cell r="S14">
            <v>16850</v>
          </cell>
          <cell r="T14">
            <v>43390</v>
          </cell>
        </row>
        <row r="15">
          <cell r="S15">
            <v>17040</v>
          </cell>
          <cell r="T15">
            <v>42120</v>
          </cell>
        </row>
        <row r="16">
          <cell r="S16">
            <v>17300</v>
          </cell>
          <cell r="T16">
            <v>44700</v>
          </cell>
        </row>
        <row r="17">
          <cell r="S17">
            <v>17460</v>
          </cell>
          <cell r="T17">
            <v>43390</v>
          </cell>
        </row>
        <row r="18">
          <cell r="S18">
            <v>17750</v>
          </cell>
          <cell r="T18">
            <v>44700</v>
          </cell>
        </row>
        <row r="19">
          <cell r="S19">
            <v>17880</v>
          </cell>
          <cell r="T19">
            <v>43390</v>
          </cell>
        </row>
        <row r="20">
          <cell r="S20">
            <v>18200</v>
          </cell>
          <cell r="T20">
            <v>46050</v>
          </cell>
        </row>
        <row r="21">
          <cell r="S21">
            <v>18300</v>
          </cell>
          <cell r="T21">
            <v>44700</v>
          </cell>
        </row>
        <row r="22">
          <cell r="S22">
            <v>18650</v>
          </cell>
          <cell r="T22">
            <v>46050</v>
          </cell>
        </row>
        <row r="23">
          <cell r="S23">
            <v>18720</v>
          </cell>
          <cell r="T23">
            <v>44700</v>
          </cell>
        </row>
        <row r="24">
          <cell r="S24">
            <v>19100</v>
          </cell>
          <cell r="T24">
            <v>47440</v>
          </cell>
        </row>
        <row r="25">
          <cell r="S25">
            <v>19140</v>
          </cell>
          <cell r="T25">
            <v>46050</v>
          </cell>
        </row>
        <row r="26">
          <cell r="S26">
            <v>19550</v>
          </cell>
          <cell r="T26">
            <v>47440</v>
          </cell>
        </row>
        <row r="27">
          <cell r="S27">
            <v>19560</v>
          </cell>
          <cell r="T27">
            <v>46050</v>
          </cell>
        </row>
        <row r="28">
          <cell r="S28">
            <v>19980</v>
          </cell>
          <cell r="T28">
            <v>47440</v>
          </cell>
        </row>
        <row r="29">
          <cell r="S29">
            <v>20000</v>
          </cell>
          <cell r="T29">
            <v>48870</v>
          </cell>
        </row>
        <row r="30">
          <cell r="S30">
            <v>20450</v>
          </cell>
          <cell r="T30">
            <v>48870</v>
          </cell>
        </row>
        <row r="31">
          <cell r="S31">
            <v>20900</v>
          </cell>
          <cell r="T31">
            <v>50340</v>
          </cell>
        </row>
        <row r="32">
          <cell r="S32">
            <v>21400</v>
          </cell>
          <cell r="T32">
            <v>50340</v>
          </cell>
        </row>
        <row r="33">
          <cell r="S33">
            <v>21900</v>
          </cell>
          <cell r="T33">
            <v>51860</v>
          </cell>
        </row>
        <row r="34">
          <cell r="S34">
            <v>22400</v>
          </cell>
          <cell r="T34">
            <v>51860</v>
          </cell>
        </row>
        <row r="35">
          <cell r="S35">
            <v>22900</v>
          </cell>
          <cell r="T35">
            <v>53420</v>
          </cell>
        </row>
        <row r="36">
          <cell r="S36">
            <v>23400</v>
          </cell>
          <cell r="T36">
            <v>53420</v>
          </cell>
        </row>
        <row r="37">
          <cell r="S37">
            <v>23900</v>
          </cell>
          <cell r="T37">
            <v>55030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ART A- GENERAL"/>
      <sheetName val="PARTB - TI - TTI"/>
      <sheetName val="TaxCalculated"/>
      <sheetName val="IT"/>
      <sheetName val="TDS"/>
      <sheetName val="TCS"/>
      <sheetName val="SALARY"/>
      <sheetName val="HOUSE_PROPERTY"/>
      <sheetName val="BP"/>
      <sheetName val="CG"/>
      <sheetName val="OS"/>
      <sheetName val="CYLA-BFLA"/>
      <sheetName val="CFL"/>
      <sheetName val="80G"/>
      <sheetName val="VIA"/>
      <sheetName val="SPI - SI - IF"/>
      <sheetName val="EI"/>
      <sheetName val="PTI"/>
      <sheetName val="FSI"/>
      <sheetName val="TR_FA"/>
      <sheetName val="SCH5A"/>
      <sheetName val="ALXXX"/>
      <sheetName val="AL"/>
      <sheetName val="OLDAL"/>
      <sheetName val="Help"/>
      <sheetName val="Pre XML"/>
      <sheetName val="DropDown List"/>
      <sheetName val="IFSC"/>
      <sheetName val="TemPoraryValues"/>
      <sheetName val="SI_Section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(Select)</v>
          </cell>
        </row>
        <row r="3">
          <cell r="B3" t="str">
            <v>01-ANDAMAN AND NICOBAR ISLANDS</v>
          </cell>
        </row>
        <row r="4">
          <cell r="B4" t="str">
            <v>02-ANDHRA PRADESH</v>
          </cell>
        </row>
        <row r="5">
          <cell r="B5" t="str">
            <v>03-ARUNACHAL PRADESH</v>
          </cell>
        </row>
        <row r="6">
          <cell r="B6" t="str">
            <v>04-ASSAM</v>
          </cell>
        </row>
        <row r="7">
          <cell r="B7" t="str">
            <v>05-BIHAR</v>
          </cell>
        </row>
        <row r="8">
          <cell r="B8" t="str">
            <v>06-CHANDIGARH</v>
          </cell>
        </row>
        <row r="9">
          <cell r="B9" t="str">
            <v>07-DADRA AND NAGAR HAVELI</v>
          </cell>
        </row>
        <row r="10">
          <cell r="B10" t="str">
            <v>08-DAMAN AND DIU</v>
          </cell>
        </row>
        <row r="11">
          <cell r="B11" t="str">
            <v>09-DELHI</v>
          </cell>
        </row>
        <row r="12">
          <cell r="B12" t="str">
            <v>10-GOA</v>
          </cell>
        </row>
        <row r="13">
          <cell r="B13" t="str">
            <v>11-GUJARAT</v>
          </cell>
        </row>
        <row r="14">
          <cell r="B14" t="str">
            <v>12-HARYANA</v>
          </cell>
        </row>
        <row r="15">
          <cell r="B15" t="str">
            <v>13-HIMACHAL PRADESH</v>
          </cell>
        </row>
        <row r="16">
          <cell r="B16" t="str">
            <v>14-JAMMU AND KASHMIR</v>
          </cell>
        </row>
        <row r="17">
          <cell r="B17" t="str">
            <v>15-KARNATAKA</v>
          </cell>
        </row>
        <row r="18">
          <cell r="B18" t="str">
            <v>16-KERALA</v>
          </cell>
        </row>
        <row r="19">
          <cell r="B19" t="str">
            <v>17-LAKHSWADEEP</v>
          </cell>
        </row>
        <row r="20">
          <cell r="B20" t="str">
            <v>18-MADHYA PRADESH</v>
          </cell>
        </row>
        <row r="21">
          <cell r="B21" t="str">
            <v>19-MAHARASHTRA</v>
          </cell>
        </row>
        <row r="22">
          <cell r="B22" t="str">
            <v>20-MANIPUR</v>
          </cell>
        </row>
        <row r="23">
          <cell r="B23" t="str">
            <v>21-MEGHALAYA</v>
          </cell>
        </row>
        <row r="24">
          <cell r="B24" t="str">
            <v>22-MIZORAM</v>
          </cell>
        </row>
        <row r="25">
          <cell r="B25" t="str">
            <v>23-NAGALAND</v>
          </cell>
        </row>
        <row r="26">
          <cell r="B26" t="str">
            <v>24-ORISSA</v>
          </cell>
        </row>
        <row r="27">
          <cell r="B27" t="str">
            <v>25-PONDICHERRY</v>
          </cell>
        </row>
        <row r="28">
          <cell r="B28" t="str">
            <v>26-PUNJAB</v>
          </cell>
        </row>
        <row r="29">
          <cell r="B29" t="str">
            <v>27-RAJASTHAN</v>
          </cell>
        </row>
        <row r="30">
          <cell r="B30" t="str">
            <v>28-SIKKIM</v>
          </cell>
        </row>
        <row r="31">
          <cell r="B31" t="str">
            <v>29-TAMILNADU</v>
          </cell>
        </row>
        <row r="32">
          <cell r="B32" t="str">
            <v>30-TRIPURA</v>
          </cell>
        </row>
        <row r="33">
          <cell r="B33" t="str">
            <v>31-UTTAR PRADESH</v>
          </cell>
        </row>
        <row r="34">
          <cell r="B34" t="str">
            <v>32-WEST BENGAL</v>
          </cell>
        </row>
        <row r="35">
          <cell r="B35" t="str">
            <v>33-CHHATISHGARH</v>
          </cell>
        </row>
        <row r="36">
          <cell r="B36" t="str">
            <v>34-UTTARANCHAL</v>
          </cell>
        </row>
        <row r="37">
          <cell r="B37" t="str">
            <v>35-JHARKHAND</v>
          </cell>
        </row>
        <row r="38">
          <cell r="B38" t="str">
            <v>36-TELANGANA</v>
          </cell>
        </row>
        <row r="39">
          <cell r="B39" t="str">
            <v>99-FOREIGN</v>
          </cell>
        </row>
      </sheetData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49"/>
  <sheetViews>
    <sheetView zoomScaleNormal="100" workbookViewId="0">
      <selection activeCell="I79" sqref="I79"/>
    </sheetView>
  </sheetViews>
  <sheetFormatPr defaultColWidth="15.7109375" defaultRowHeight="20.100000000000001" customHeight="1" x14ac:dyDescent="0.2"/>
  <cols>
    <col min="1" max="1" width="1.7109375" style="12" customWidth="1"/>
    <col min="2" max="2" width="16.85546875" style="164" customWidth="1"/>
    <col min="3" max="3" width="17.28515625" style="164" customWidth="1"/>
    <col min="4" max="4" width="15.5703125" style="164" customWidth="1"/>
    <col min="5" max="5" width="17.140625" style="164" customWidth="1"/>
    <col min="6" max="6" width="18.42578125" style="164" customWidth="1"/>
    <col min="7" max="7" width="17" style="164" customWidth="1"/>
    <col min="8" max="8" width="11.5703125" style="164" customWidth="1"/>
    <col min="9" max="16384" width="15.7109375" style="12"/>
  </cols>
  <sheetData>
    <row r="1" spans="2:10" s="8" customFormat="1" ht="20.100000000000001" customHeight="1" x14ac:dyDescent="0.2">
      <c r="B1" s="255" t="s">
        <v>195</v>
      </c>
      <c r="C1" s="255"/>
      <c r="D1" s="255"/>
      <c r="E1" s="255"/>
      <c r="F1" s="255"/>
      <c r="G1" s="255"/>
      <c r="H1" s="7"/>
      <c r="I1" s="9"/>
    </row>
    <row r="2" spans="2:10" s="8" customFormat="1" ht="20.100000000000001" customHeight="1" x14ac:dyDescent="0.2">
      <c r="B2" s="256" t="s">
        <v>256</v>
      </c>
      <c r="C2" s="256"/>
      <c r="D2" s="256"/>
      <c r="E2" s="256"/>
      <c r="F2" s="256"/>
      <c r="G2" s="256"/>
      <c r="H2" s="4"/>
      <c r="I2" s="10"/>
      <c r="J2" s="4"/>
    </row>
    <row r="3" spans="2:10" ht="20.100000000000001" customHeight="1" x14ac:dyDescent="0.25">
      <c r="B3" s="257" t="s">
        <v>261</v>
      </c>
      <c r="C3" s="257"/>
      <c r="D3" s="257"/>
      <c r="E3" s="257"/>
      <c r="F3" s="257"/>
      <c r="G3" s="257"/>
      <c r="H3" s="11"/>
    </row>
    <row r="4" spans="2:10" s="6" customFormat="1" ht="18.95" customHeight="1" x14ac:dyDescent="0.2">
      <c r="B4" s="13" t="s">
        <v>45</v>
      </c>
      <c r="C4" s="14"/>
      <c r="D4" s="15"/>
      <c r="E4" s="13" t="s">
        <v>174</v>
      </c>
      <c r="F4" s="16"/>
      <c r="G4" s="17"/>
      <c r="H4" s="18"/>
    </row>
    <row r="5" spans="2:10" s="6" customFormat="1" ht="18.95" customHeight="1" x14ac:dyDescent="0.2">
      <c r="B5" s="20" t="s">
        <v>50</v>
      </c>
      <c r="C5" s="21"/>
      <c r="D5" s="22"/>
      <c r="E5" s="23">
        <v>43465</v>
      </c>
      <c r="F5" s="24"/>
      <c r="G5" s="25"/>
      <c r="H5" s="24"/>
    </row>
    <row r="6" spans="2:10" s="6" customFormat="1" ht="18.95" customHeight="1" x14ac:dyDescent="0.2">
      <c r="B6" s="27" t="s">
        <v>7</v>
      </c>
      <c r="C6" s="21"/>
      <c r="D6" s="22"/>
      <c r="E6" s="28" t="s">
        <v>171</v>
      </c>
      <c r="F6" s="28"/>
      <c r="G6" s="29"/>
      <c r="H6" s="18"/>
    </row>
    <row r="7" spans="2:10" s="6" customFormat="1" ht="18.95" customHeight="1" x14ac:dyDescent="0.2">
      <c r="B7" s="28" t="s">
        <v>6</v>
      </c>
      <c r="C7" s="21"/>
      <c r="D7" s="22"/>
      <c r="E7" s="28" t="s">
        <v>170</v>
      </c>
      <c r="F7" s="18"/>
      <c r="G7" s="30"/>
      <c r="H7" s="18"/>
    </row>
    <row r="8" spans="2:10" s="6" customFormat="1" ht="18.95" customHeight="1" x14ac:dyDescent="0.2">
      <c r="B8" s="28" t="s">
        <v>53</v>
      </c>
      <c r="C8" s="21"/>
      <c r="D8" s="22"/>
      <c r="E8" s="31">
        <v>9811116835</v>
      </c>
      <c r="F8" s="18"/>
      <c r="G8" s="30"/>
      <c r="H8" s="18"/>
    </row>
    <row r="9" spans="2:10" s="6" customFormat="1" ht="18.95" customHeight="1" x14ac:dyDescent="0.2">
      <c r="B9" s="28" t="s">
        <v>54</v>
      </c>
      <c r="C9" s="21"/>
      <c r="D9" s="22"/>
      <c r="E9" s="28" t="s">
        <v>55</v>
      </c>
      <c r="F9" s="18"/>
      <c r="G9" s="30"/>
      <c r="H9" s="18"/>
    </row>
    <row r="10" spans="2:10" s="6" customFormat="1" ht="18.95" customHeight="1" x14ac:dyDescent="0.2">
      <c r="B10" s="28" t="s">
        <v>56</v>
      </c>
      <c r="C10" s="21"/>
      <c r="D10" s="22"/>
      <c r="E10" s="28" t="s">
        <v>0</v>
      </c>
      <c r="F10" s="18"/>
      <c r="G10" s="30"/>
      <c r="H10" s="18"/>
    </row>
    <row r="11" spans="2:10" s="6" customFormat="1" ht="18.95" customHeight="1" x14ac:dyDescent="0.2">
      <c r="B11" s="28" t="s">
        <v>57</v>
      </c>
      <c r="C11" s="21"/>
      <c r="D11" s="22"/>
      <c r="E11" s="28" t="s">
        <v>199</v>
      </c>
      <c r="F11" s="34"/>
      <c r="G11" s="35"/>
      <c r="H11" s="34"/>
    </row>
    <row r="12" spans="2:10" s="6" customFormat="1" ht="18.95" customHeight="1" x14ac:dyDescent="0.2">
      <c r="B12" s="28" t="s">
        <v>8</v>
      </c>
      <c r="C12" s="21"/>
      <c r="D12" s="22"/>
      <c r="E12" s="28" t="s">
        <v>255</v>
      </c>
      <c r="F12" s="18"/>
      <c r="G12" s="30"/>
      <c r="H12" s="18"/>
    </row>
    <row r="13" spans="2:10" s="6" customFormat="1" ht="18.95" customHeight="1" x14ac:dyDescent="0.2">
      <c r="B13" s="28" t="s">
        <v>58</v>
      </c>
      <c r="C13" s="21"/>
      <c r="D13" s="22"/>
      <c r="E13" s="28" t="s">
        <v>59</v>
      </c>
      <c r="F13" s="18"/>
      <c r="G13" s="30"/>
      <c r="H13" s="18"/>
    </row>
    <row r="14" spans="2:10" s="6" customFormat="1" ht="18.95" customHeight="1" x14ac:dyDescent="0.2">
      <c r="B14" s="37" t="s">
        <v>61</v>
      </c>
      <c r="C14" s="21"/>
      <c r="D14" s="22"/>
      <c r="E14" s="28" t="s">
        <v>62</v>
      </c>
      <c r="F14" s="18"/>
      <c r="G14" s="30"/>
      <c r="H14" s="18"/>
    </row>
    <row r="15" spans="2:10" s="6" customFormat="1" ht="33.75" customHeight="1" x14ac:dyDescent="0.2">
      <c r="B15" s="38" t="s">
        <v>194</v>
      </c>
      <c r="C15" s="21"/>
      <c r="D15" s="22"/>
      <c r="E15" s="258" t="s">
        <v>200</v>
      </c>
      <c r="F15" s="259"/>
      <c r="G15" s="260"/>
      <c r="H15" s="39"/>
    </row>
    <row r="16" spans="2:10" s="6" customFormat="1" ht="18.95" customHeight="1" x14ac:dyDescent="0.2">
      <c r="B16" s="40"/>
      <c r="C16" s="41"/>
      <c r="D16" s="42"/>
      <c r="E16" s="40" t="s">
        <v>201</v>
      </c>
      <c r="F16" s="43"/>
      <c r="G16" s="44"/>
      <c r="H16" s="18"/>
    </row>
    <row r="17" spans="2:12" s="6" customFormat="1" ht="20.100000000000001" customHeight="1" x14ac:dyDescent="0.25">
      <c r="B17" s="45" t="s">
        <v>63</v>
      </c>
      <c r="C17" s="46"/>
      <c r="D17" s="46"/>
      <c r="E17" s="46"/>
      <c r="F17" s="46"/>
      <c r="G17" s="46"/>
      <c r="H17" s="46"/>
    </row>
    <row r="18" spans="2:12" s="6" customFormat="1" ht="27" customHeight="1" x14ac:dyDescent="0.2">
      <c r="B18" s="47" t="s">
        <v>65</v>
      </c>
      <c r="C18" s="48"/>
      <c r="D18" s="49"/>
      <c r="E18" s="151" t="s">
        <v>187</v>
      </c>
      <c r="F18" s="151" t="s">
        <v>188</v>
      </c>
      <c r="G18" s="171" t="s">
        <v>189</v>
      </c>
      <c r="H18" s="175"/>
      <c r="I18" s="21"/>
      <c r="J18" s="21"/>
      <c r="K18" s="51"/>
      <c r="L18" s="51"/>
    </row>
    <row r="19" spans="2:12" s="6" customFormat="1" ht="20.100000000000001" customHeight="1" x14ac:dyDescent="0.2">
      <c r="B19" s="47" t="s">
        <v>4</v>
      </c>
      <c r="C19" s="48"/>
      <c r="D19" s="49"/>
      <c r="E19" s="52">
        <v>43465</v>
      </c>
      <c r="F19" s="52">
        <f>+E19</f>
        <v>43465</v>
      </c>
      <c r="G19" s="52">
        <f>+E19</f>
        <v>43465</v>
      </c>
      <c r="H19" s="53"/>
    </row>
    <row r="20" spans="2:12" s="6" customFormat="1" ht="20.100000000000001" customHeight="1" x14ac:dyDescent="0.2">
      <c r="B20" s="47" t="s">
        <v>5</v>
      </c>
      <c r="C20" s="48"/>
      <c r="D20" s="49"/>
      <c r="E20" s="54">
        <v>0.5</v>
      </c>
      <c r="F20" s="54">
        <v>0.3</v>
      </c>
      <c r="G20" s="54">
        <v>0.2</v>
      </c>
      <c r="H20" s="55"/>
    </row>
    <row r="21" spans="2:12" s="6" customFormat="1" ht="40.5" customHeight="1" x14ac:dyDescent="0.2">
      <c r="B21" s="56" t="s">
        <v>68</v>
      </c>
      <c r="C21" s="48"/>
      <c r="D21" s="49"/>
      <c r="E21" s="57" t="s">
        <v>51</v>
      </c>
      <c r="F21" s="57" t="s">
        <v>69</v>
      </c>
      <c r="G21" s="57" t="s">
        <v>70</v>
      </c>
      <c r="H21" s="58"/>
    </row>
    <row r="22" spans="2:12" s="6" customFormat="1" ht="18.75" customHeight="1" x14ac:dyDescent="0.2">
      <c r="B22" s="47" t="s">
        <v>241</v>
      </c>
      <c r="C22" s="48"/>
      <c r="D22" s="49"/>
      <c r="E22" s="52">
        <v>28819</v>
      </c>
      <c r="F22" s="52">
        <v>32015</v>
      </c>
      <c r="G22" s="52">
        <v>32043</v>
      </c>
      <c r="H22" s="58"/>
    </row>
    <row r="23" spans="2:12" s="6" customFormat="1" ht="20.100000000000001" customHeight="1" x14ac:dyDescent="0.2">
      <c r="B23" s="176" t="s">
        <v>202</v>
      </c>
      <c r="C23" s="177"/>
      <c r="D23" s="49"/>
      <c r="E23" s="50" t="s">
        <v>190</v>
      </c>
      <c r="F23" s="50" t="s">
        <v>191</v>
      </c>
      <c r="G23" s="50" t="s">
        <v>192</v>
      </c>
      <c r="H23" s="51"/>
    </row>
    <row r="24" spans="2:12" s="6" customFormat="1" ht="20.100000000000001" customHeight="1" x14ac:dyDescent="0.2">
      <c r="B24" s="263" t="s">
        <v>203</v>
      </c>
      <c r="C24" s="264"/>
      <c r="D24" s="49"/>
      <c r="E24" s="168" t="s">
        <v>204</v>
      </c>
      <c r="F24" s="168" t="s">
        <v>205</v>
      </c>
      <c r="G24" s="168" t="s">
        <v>206</v>
      </c>
      <c r="H24" s="51"/>
    </row>
    <row r="25" spans="2:12" s="6" customFormat="1" ht="20.100000000000001" customHeight="1" x14ac:dyDescent="0.2">
      <c r="B25" s="28" t="s">
        <v>72</v>
      </c>
      <c r="C25" s="21"/>
      <c r="D25" s="21"/>
      <c r="E25" s="59" t="str">
        <f>+E18</f>
        <v>Rakhi Sawant</v>
      </c>
      <c r="F25" s="21"/>
      <c r="G25" s="22"/>
      <c r="H25" s="21"/>
    </row>
    <row r="26" spans="2:12" s="6" customFormat="1" ht="20.100000000000001" customHeight="1" x14ac:dyDescent="0.2">
      <c r="B26" s="40" t="s">
        <v>73</v>
      </c>
      <c r="C26" s="41"/>
      <c r="D26" s="41"/>
      <c r="E26" s="41" t="s">
        <v>193</v>
      </c>
      <c r="F26" s="41"/>
      <c r="G26" s="42"/>
      <c r="H26" s="21"/>
    </row>
    <row r="27" spans="2:12" s="6" customFormat="1" ht="20.100000000000001" customHeight="1" x14ac:dyDescent="0.2">
      <c r="B27" s="62" t="s">
        <v>75</v>
      </c>
      <c r="C27" s="46"/>
      <c r="D27" s="46"/>
      <c r="E27" s="63"/>
      <c r="F27" s="63" t="s">
        <v>76</v>
      </c>
      <c r="G27" s="46"/>
      <c r="H27" s="46"/>
    </row>
    <row r="28" spans="2:12" s="6" customFormat="1" ht="20.100000000000001" customHeight="1" x14ac:dyDescent="0.2">
      <c r="B28" s="64" t="s">
        <v>78</v>
      </c>
      <c r="C28" s="65"/>
      <c r="D28" s="262" t="s">
        <v>79</v>
      </c>
      <c r="E28" s="262"/>
      <c r="F28" s="262" t="s">
        <v>80</v>
      </c>
      <c r="G28" s="262"/>
      <c r="H28" s="66"/>
    </row>
    <row r="29" spans="2:12" s="6" customFormat="1" ht="20.100000000000001" customHeight="1" x14ac:dyDescent="0.2">
      <c r="B29" s="265" t="s">
        <v>81</v>
      </c>
      <c r="C29" s="266"/>
      <c r="D29" s="267">
        <v>327100004521</v>
      </c>
      <c r="E29" s="267"/>
      <c r="F29" s="261">
        <v>12345678987</v>
      </c>
      <c r="G29" s="261"/>
      <c r="H29" s="51"/>
    </row>
    <row r="30" spans="2:12" s="6" customFormat="1" ht="20.100000000000001" customHeight="1" x14ac:dyDescent="0.2">
      <c r="B30" s="265" t="s">
        <v>82</v>
      </c>
      <c r="C30" s="266"/>
      <c r="D30" s="261" t="s">
        <v>83</v>
      </c>
      <c r="E30" s="261"/>
      <c r="F30" s="261" t="s">
        <v>172</v>
      </c>
      <c r="G30" s="261"/>
      <c r="H30" s="51"/>
    </row>
    <row r="31" spans="2:12" s="6" customFormat="1" ht="20.100000000000001" customHeight="1" x14ac:dyDescent="0.2">
      <c r="B31" s="265" t="s">
        <v>85</v>
      </c>
      <c r="C31" s="266"/>
      <c r="D31" s="261" t="s">
        <v>3</v>
      </c>
      <c r="E31" s="261"/>
      <c r="F31" s="261" t="s">
        <v>3</v>
      </c>
      <c r="G31" s="261"/>
      <c r="H31" s="51"/>
    </row>
    <row r="32" spans="2:12" s="6" customFormat="1" ht="20.100000000000001" customHeight="1" x14ac:dyDescent="0.2">
      <c r="B32" s="69" t="s">
        <v>87</v>
      </c>
      <c r="C32" s="69"/>
      <c r="D32" s="261"/>
      <c r="E32" s="261"/>
      <c r="F32" s="280" t="s">
        <v>88</v>
      </c>
      <c r="G32" s="280"/>
      <c r="H32" s="70"/>
    </row>
    <row r="33" spans="2:8" s="6" customFormat="1" ht="20.100000000000001" customHeight="1" x14ac:dyDescent="0.2">
      <c r="B33" s="62" t="s">
        <v>90</v>
      </c>
      <c r="C33" s="46"/>
      <c r="D33" s="46"/>
      <c r="E33" s="46"/>
      <c r="F33" s="71">
        <v>44241</v>
      </c>
      <c r="G33" s="46"/>
      <c r="H33" s="46"/>
    </row>
    <row r="34" spans="2:8" s="6" customFormat="1" ht="20.100000000000001" customHeight="1" x14ac:dyDescent="0.2">
      <c r="B34" s="62" t="s">
        <v>91</v>
      </c>
      <c r="C34" s="46"/>
      <c r="D34" s="46"/>
      <c r="E34" s="46"/>
      <c r="F34" s="63" t="s">
        <v>173</v>
      </c>
      <c r="G34" s="46"/>
      <c r="H34" s="46"/>
    </row>
    <row r="35" spans="2:8" s="6" customFormat="1" ht="20.100000000000001" customHeight="1" x14ac:dyDescent="0.25">
      <c r="B35" s="74" t="s">
        <v>93</v>
      </c>
      <c r="C35" s="46"/>
      <c r="D35" s="46"/>
      <c r="E35" s="75"/>
      <c r="F35" s="46"/>
      <c r="G35" s="46"/>
      <c r="H35" s="46"/>
    </row>
    <row r="36" spans="2:8" s="6" customFormat="1" ht="20.100000000000001" customHeight="1" x14ac:dyDescent="0.25">
      <c r="B36" s="77" t="s">
        <v>94</v>
      </c>
      <c r="C36" s="14"/>
      <c r="D36" s="14"/>
      <c r="E36" s="78"/>
      <c r="F36" s="14"/>
      <c r="G36" s="15"/>
      <c r="H36" s="21"/>
    </row>
    <row r="37" spans="2:8" s="6" customFormat="1" ht="30" customHeight="1" x14ac:dyDescent="0.2">
      <c r="B37" s="258" t="s">
        <v>257</v>
      </c>
      <c r="C37" s="259"/>
      <c r="D37" s="259"/>
      <c r="E37" s="259"/>
      <c r="F37" s="259"/>
      <c r="G37" s="260"/>
      <c r="H37" s="39"/>
    </row>
    <row r="38" spans="2:8" s="6" customFormat="1" ht="20.100000000000001" customHeight="1" x14ac:dyDescent="0.2">
      <c r="B38" s="28" t="s">
        <v>258</v>
      </c>
      <c r="C38" s="79"/>
      <c r="D38" s="79"/>
      <c r="E38" s="79"/>
      <c r="F38" s="79"/>
      <c r="G38" s="80">
        <v>1000000</v>
      </c>
      <c r="H38" s="81"/>
    </row>
    <row r="39" spans="2:8" s="6" customFormat="1" ht="16.5" customHeight="1" x14ac:dyDescent="0.2">
      <c r="B39" s="28" t="s">
        <v>98</v>
      </c>
      <c r="C39" s="21"/>
      <c r="D39" s="21"/>
      <c r="E39" s="21"/>
      <c r="F39" s="82"/>
      <c r="G39" s="80">
        <f>ROUND(G38*0.05,0)</f>
        <v>50000</v>
      </c>
      <c r="H39" s="81"/>
    </row>
    <row r="40" spans="2:8" s="6" customFormat="1" ht="20.100000000000001" customHeight="1" x14ac:dyDescent="0.2">
      <c r="B40" s="28" t="s">
        <v>99</v>
      </c>
      <c r="C40" s="21"/>
      <c r="D40" s="21"/>
      <c r="E40" s="21"/>
      <c r="F40" s="51"/>
      <c r="G40" s="80">
        <f>ROUND(G38*0.95,0)</f>
        <v>950000</v>
      </c>
      <c r="H40" s="81"/>
    </row>
    <row r="41" spans="2:8" s="6" customFormat="1" ht="20.100000000000001" customHeight="1" x14ac:dyDescent="0.2">
      <c r="B41" s="40" t="s">
        <v>102</v>
      </c>
      <c r="C41" s="41"/>
      <c r="D41" s="41"/>
      <c r="E41" s="41"/>
      <c r="F41" s="172">
        <v>100000</v>
      </c>
      <c r="G41" s="83"/>
      <c r="H41" s="84"/>
    </row>
    <row r="42" spans="2:8" s="6" customFormat="1" ht="20.100000000000001" customHeight="1" x14ac:dyDescent="0.25">
      <c r="B42" s="77" t="s">
        <v>104</v>
      </c>
      <c r="C42" s="14"/>
      <c r="D42" s="14" t="s">
        <v>259</v>
      </c>
      <c r="E42" s="14"/>
      <c r="F42" s="85"/>
      <c r="G42" s="86"/>
      <c r="H42" s="81"/>
    </row>
    <row r="43" spans="2:8" s="6" customFormat="1" ht="20.100000000000001" customHeight="1" x14ac:dyDescent="0.2">
      <c r="B43" s="28" t="s">
        <v>106</v>
      </c>
      <c r="C43" s="21"/>
      <c r="D43" s="173"/>
      <c r="E43" s="88"/>
      <c r="F43" s="89">
        <v>43800</v>
      </c>
      <c r="G43" s="80">
        <v>4000000</v>
      </c>
      <c r="H43" s="81"/>
    </row>
    <row r="44" spans="2:8" s="6" customFormat="1" ht="20.100000000000001" customHeight="1" x14ac:dyDescent="0.2">
      <c r="B44" s="28" t="s">
        <v>108</v>
      </c>
      <c r="C44" s="21"/>
      <c r="D44" s="21" t="s">
        <v>196</v>
      </c>
      <c r="E44" s="88"/>
      <c r="F44" s="90"/>
      <c r="G44" s="80">
        <f>ROUND(G43*1.05,0)</f>
        <v>4200000</v>
      </c>
      <c r="H44" s="81"/>
    </row>
    <row r="45" spans="2:8" s="6" customFormat="1" ht="20.100000000000001" customHeight="1" x14ac:dyDescent="0.2">
      <c r="B45" s="28" t="s">
        <v>110</v>
      </c>
      <c r="C45" s="21"/>
      <c r="D45" s="88"/>
      <c r="E45" s="88"/>
      <c r="F45" s="88"/>
      <c r="G45" s="80">
        <f>ROUND(G43*0.01,0)</f>
        <v>40000</v>
      </c>
      <c r="H45" s="81"/>
    </row>
    <row r="46" spans="2:8" s="6" customFormat="1" ht="20.100000000000001" customHeight="1" x14ac:dyDescent="0.2">
      <c r="B46" s="28" t="s">
        <v>111</v>
      </c>
      <c r="C46" s="21"/>
      <c r="D46" s="87" t="s">
        <v>260</v>
      </c>
      <c r="E46" s="88"/>
      <c r="F46" s="89">
        <f>F43-2180</f>
        <v>41620</v>
      </c>
      <c r="G46" s="80">
        <f>ROUND(G43/5,0)</f>
        <v>800000</v>
      </c>
      <c r="H46" s="81"/>
    </row>
    <row r="47" spans="2:8" s="6" customFormat="1" ht="20.100000000000001" customHeight="1" x14ac:dyDescent="0.2">
      <c r="B47" s="40" t="s">
        <v>197</v>
      </c>
      <c r="C47" s="41"/>
      <c r="D47" s="41"/>
      <c r="E47" s="92"/>
      <c r="F47" s="93">
        <f>F43+110</f>
        <v>43910</v>
      </c>
      <c r="G47" s="94">
        <f>ROUND(G43*1,0)</f>
        <v>4000000</v>
      </c>
      <c r="H47" s="81"/>
    </row>
    <row r="48" spans="2:8" s="6" customFormat="1" ht="20.100000000000001" customHeight="1" x14ac:dyDescent="0.25">
      <c r="B48" s="77" t="s">
        <v>113</v>
      </c>
      <c r="C48" s="14"/>
      <c r="D48" s="14"/>
      <c r="E48" s="21"/>
      <c r="F48" s="21"/>
      <c r="G48" s="95"/>
      <c r="H48" s="81"/>
    </row>
    <row r="49" spans="2:8" s="6" customFormat="1" ht="20.25" customHeight="1" x14ac:dyDescent="0.2">
      <c r="B49" s="258" t="s">
        <v>114</v>
      </c>
      <c r="C49" s="259"/>
      <c r="D49" s="259"/>
      <c r="E49" s="259"/>
      <c r="F49" s="259"/>
      <c r="G49" s="80">
        <v>125000</v>
      </c>
      <c r="H49" s="81"/>
    </row>
    <row r="50" spans="2:8" s="6" customFormat="1" ht="20.100000000000001" customHeight="1" x14ac:dyDescent="0.2">
      <c r="B50" s="40" t="s">
        <v>116</v>
      </c>
      <c r="C50" s="43"/>
      <c r="D50" s="43"/>
      <c r="E50" s="43"/>
      <c r="F50" s="96"/>
      <c r="G50" s="94">
        <f>ROUND(G49/5,0)</f>
        <v>25000</v>
      </c>
      <c r="H50" s="81"/>
    </row>
    <row r="51" spans="2:8" s="6" customFormat="1" ht="20.100000000000001" customHeight="1" x14ac:dyDescent="0.2">
      <c r="B51" s="46" t="s">
        <v>118</v>
      </c>
      <c r="C51" s="46"/>
      <c r="D51" s="46"/>
      <c r="E51" s="46"/>
      <c r="F51" s="46"/>
      <c r="G51" s="98"/>
      <c r="H51" s="99"/>
    </row>
    <row r="52" spans="2:8" s="6" customFormat="1" ht="20.100000000000001" customHeight="1" x14ac:dyDescent="0.25">
      <c r="B52" s="46" t="s">
        <v>264</v>
      </c>
      <c r="C52" s="46"/>
      <c r="D52" s="46"/>
      <c r="E52" s="46"/>
      <c r="F52" s="97"/>
      <c r="G52" s="98">
        <v>800000</v>
      </c>
      <c r="H52" s="99"/>
    </row>
    <row r="53" spans="2:8" s="6" customFormat="1" ht="20.100000000000001" customHeight="1" x14ac:dyDescent="0.25">
      <c r="B53" s="254" t="s">
        <v>263</v>
      </c>
      <c r="C53" s="46"/>
      <c r="D53" s="46"/>
      <c r="E53" s="46"/>
      <c r="F53" s="97"/>
      <c r="G53" s="98">
        <v>620000</v>
      </c>
      <c r="H53" s="99"/>
    </row>
    <row r="54" spans="2:8" s="6" customFormat="1" ht="20.25" customHeight="1" x14ac:dyDescent="0.2">
      <c r="B54" s="269" t="s">
        <v>175</v>
      </c>
      <c r="C54" s="270"/>
      <c r="D54" s="270"/>
      <c r="E54" s="270"/>
      <c r="F54" s="270"/>
      <c r="G54" s="271"/>
      <c r="H54" s="100"/>
    </row>
    <row r="55" spans="2:8" s="6" customFormat="1" ht="19.5" customHeight="1" x14ac:dyDescent="0.25">
      <c r="B55" s="272" t="s">
        <v>262</v>
      </c>
      <c r="C55" s="272"/>
      <c r="D55" s="272"/>
      <c r="E55" s="272"/>
      <c r="F55" s="272"/>
      <c r="G55" s="272"/>
      <c r="H55" s="101"/>
    </row>
    <row r="56" spans="2:8" s="6" customFormat="1" ht="17.45" customHeight="1" x14ac:dyDescent="0.2">
      <c r="B56" s="102" t="s">
        <v>120</v>
      </c>
      <c r="C56" s="103"/>
      <c r="D56" s="104">
        <f>ROUND(G59*1.1,0)</f>
        <v>6172320</v>
      </c>
      <c r="E56" s="105" t="s">
        <v>121</v>
      </c>
      <c r="F56" s="106"/>
      <c r="G56" s="104">
        <v>50100000</v>
      </c>
      <c r="H56" s="81"/>
    </row>
    <row r="57" spans="2:8" s="6" customFormat="1" ht="17.45" customHeight="1" x14ac:dyDescent="0.2">
      <c r="B57" s="102" t="s">
        <v>47</v>
      </c>
      <c r="C57" s="103"/>
      <c r="D57" s="104">
        <f>ROUND(G56*0.525,0)</f>
        <v>26302500</v>
      </c>
      <c r="E57" s="105" t="s">
        <v>123</v>
      </c>
      <c r="F57" s="106"/>
      <c r="G57" s="104">
        <f>ROUND(G56*0.06,0)</f>
        <v>3006000</v>
      </c>
      <c r="H57" s="81"/>
    </row>
    <row r="58" spans="2:8" s="6" customFormat="1" ht="17.45" customHeight="1" x14ac:dyDescent="0.2">
      <c r="B58" s="102" t="s">
        <v>124</v>
      </c>
      <c r="C58" s="103"/>
      <c r="D58" s="104">
        <f>ROUND(D57*0.06,0)</f>
        <v>1578150</v>
      </c>
      <c r="E58" s="105" t="s">
        <v>125</v>
      </c>
      <c r="F58" s="107"/>
      <c r="G58" s="104">
        <f>+G57</f>
        <v>3006000</v>
      </c>
      <c r="H58" s="81"/>
    </row>
    <row r="59" spans="2:8" s="6" customFormat="1" ht="17.45" customHeight="1" x14ac:dyDescent="0.2">
      <c r="B59" s="102" t="s">
        <v>126</v>
      </c>
      <c r="C59" s="103"/>
      <c r="D59" s="104">
        <f>+D58</f>
        <v>1578150</v>
      </c>
      <c r="E59" s="105" t="s">
        <v>127</v>
      </c>
      <c r="F59" s="107"/>
      <c r="G59" s="104">
        <f>ROUND(G56/10+G57/5,0)</f>
        <v>5611200</v>
      </c>
      <c r="H59" s="81"/>
    </row>
    <row r="60" spans="2:8" s="6" customFormat="1" ht="17.45" customHeight="1" x14ac:dyDescent="0.2">
      <c r="B60" s="102" t="s">
        <v>128</v>
      </c>
      <c r="C60" s="103"/>
      <c r="D60" s="104">
        <f>ROUND(G58/4,0)</f>
        <v>751500</v>
      </c>
      <c r="E60" s="108"/>
      <c r="F60" s="51"/>
      <c r="G60" s="109"/>
      <c r="H60" s="81"/>
    </row>
    <row r="61" spans="2:8" s="6" customFormat="1" ht="17.45" customHeight="1" x14ac:dyDescent="0.2">
      <c r="B61" s="110" t="s">
        <v>131</v>
      </c>
      <c r="C61" s="111"/>
      <c r="D61" s="112">
        <f>ROUND(D60/5,0)</f>
        <v>150300</v>
      </c>
      <c r="E61" s="108"/>
      <c r="F61" s="82"/>
      <c r="G61" s="109"/>
      <c r="H61" s="81"/>
    </row>
    <row r="62" spans="2:8" s="6" customFormat="1" ht="17.45" customHeight="1" x14ac:dyDescent="0.25">
      <c r="B62" s="113" t="s">
        <v>46</v>
      </c>
      <c r="C62" s="114"/>
      <c r="D62" s="115">
        <f>D63-SUM(D56:D61)</f>
        <v>25190280</v>
      </c>
      <c r="E62" s="108"/>
      <c r="F62" s="82"/>
      <c r="G62" s="109"/>
      <c r="H62" s="81"/>
    </row>
    <row r="63" spans="2:8" s="6" customFormat="1" ht="17.45" customHeight="1" thickBot="1" x14ac:dyDescent="0.3">
      <c r="B63" s="116"/>
      <c r="C63" s="117"/>
      <c r="D63" s="118">
        <f>+G63</f>
        <v>61723200</v>
      </c>
      <c r="E63" s="119"/>
      <c r="F63" s="120"/>
      <c r="G63" s="121">
        <f>SUM(G56:G61)</f>
        <v>61723200</v>
      </c>
      <c r="H63" s="81"/>
    </row>
    <row r="64" spans="2:8" s="6" customFormat="1" ht="17.45" customHeight="1" thickTop="1" x14ac:dyDescent="0.25">
      <c r="B64" s="122" t="s">
        <v>135</v>
      </c>
      <c r="C64" s="123"/>
      <c r="D64" s="124">
        <f>D60+D61</f>
        <v>901800</v>
      </c>
      <c r="E64" s="125" t="str">
        <f>+B62</f>
        <v>Gross Profit</v>
      </c>
      <c r="F64" s="82"/>
      <c r="G64" s="126">
        <f>+D62</f>
        <v>25190280</v>
      </c>
      <c r="H64" s="81"/>
    </row>
    <row r="65" spans="2:8" s="6" customFormat="1" ht="17.45" customHeight="1" x14ac:dyDescent="0.2">
      <c r="B65" s="102" t="s">
        <v>136</v>
      </c>
      <c r="C65" s="103"/>
      <c r="D65" s="104">
        <f>ROUND(+D60*1.1,0)</f>
        <v>826650</v>
      </c>
      <c r="E65" s="21"/>
      <c r="F65" s="82"/>
      <c r="G65" s="109"/>
      <c r="H65" s="81"/>
    </row>
    <row r="66" spans="2:8" s="6" customFormat="1" ht="17.45" customHeight="1" x14ac:dyDescent="0.2">
      <c r="B66" s="102" t="s">
        <v>137</v>
      </c>
      <c r="C66" s="103"/>
      <c r="D66" s="104">
        <f>ROUND(+G57/3,0)</f>
        <v>1002000</v>
      </c>
      <c r="E66" s="21"/>
      <c r="F66" s="82"/>
      <c r="G66" s="109"/>
      <c r="H66" s="81"/>
    </row>
    <row r="67" spans="2:8" s="6" customFormat="1" ht="17.45" customHeight="1" x14ac:dyDescent="0.2">
      <c r="B67" s="102" t="s">
        <v>138</v>
      </c>
      <c r="C67" s="103"/>
      <c r="D67" s="104">
        <f>ROUND(G56*0.12,0)</f>
        <v>6012000</v>
      </c>
      <c r="E67" s="21"/>
      <c r="F67" s="51"/>
      <c r="G67" s="109"/>
      <c r="H67" s="81"/>
    </row>
    <row r="68" spans="2:8" s="6" customFormat="1" ht="17.45" customHeight="1" x14ac:dyDescent="0.2">
      <c r="B68" s="102" t="s">
        <v>139</v>
      </c>
      <c r="C68" s="103"/>
      <c r="D68" s="104">
        <f>ROUND(+D61+2000,0)</f>
        <v>152300</v>
      </c>
      <c r="E68" s="21"/>
      <c r="F68" s="82"/>
      <c r="G68" s="109"/>
      <c r="H68" s="81"/>
    </row>
    <row r="69" spans="2:8" s="6" customFormat="1" ht="17.45" customHeight="1" x14ac:dyDescent="0.2">
      <c r="B69" s="102" t="s">
        <v>140</v>
      </c>
      <c r="C69" s="103"/>
      <c r="D69" s="104">
        <f>ROUND(G56/62.5,0)</f>
        <v>801600</v>
      </c>
      <c r="E69" s="21"/>
      <c r="F69" s="82"/>
      <c r="G69" s="109"/>
      <c r="H69" s="81"/>
    </row>
    <row r="70" spans="2:8" s="6" customFormat="1" ht="17.45" customHeight="1" x14ac:dyDescent="0.2">
      <c r="B70" s="102" t="s">
        <v>141</v>
      </c>
      <c r="C70" s="103"/>
      <c r="D70" s="104">
        <f>ROUND(D69*2.25,0)</f>
        <v>1803600</v>
      </c>
      <c r="E70" s="21"/>
      <c r="F70" s="51"/>
      <c r="G70" s="109"/>
      <c r="H70" s="81"/>
    </row>
    <row r="71" spans="2:8" s="6" customFormat="1" ht="17.45" customHeight="1" x14ac:dyDescent="0.2">
      <c r="B71" s="102" t="s">
        <v>1</v>
      </c>
      <c r="C71" s="103"/>
      <c r="D71" s="104">
        <f>ROUND(+D66/2,0)</f>
        <v>501000</v>
      </c>
      <c r="E71" s="21"/>
      <c r="F71" s="82"/>
      <c r="G71" s="109"/>
      <c r="H71" s="81"/>
    </row>
    <row r="72" spans="2:8" s="6" customFormat="1" ht="17.45" customHeight="1" x14ac:dyDescent="0.2">
      <c r="B72" s="102" t="s">
        <v>142</v>
      </c>
      <c r="C72" s="103"/>
      <c r="D72" s="104">
        <f>D71+D69</f>
        <v>1302600</v>
      </c>
      <c r="E72" s="21"/>
      <c r="F72" s="82"/>
      <c r="G72" s="109"/>
      <c r="H72" s="81"/>
    </row>
    <row r="73" spans="2:8" s="6" customFormat="1" ht="17.45" customHeight="1" x14ac:dyDescent="0.2">
      <c r="B73" s="102" t="s">
        <v>143</v>
      </c>
      <c r="C73" s="103"/>
      <c r="D73" s="104">
        <f>ROUND(G57*0.1,0)</f>
        <v>300600</v>
      </c>
      <c r="E73" s="21"/>
      <c r="F73" s="82"/>
      <c r="G73" s="109"/>
      <c r="H73" s="81"/>
    </row>
    <row r="74" spans="2:8" s="6" customFormat="1" ht="17.45" customHeight="1" x14ac:dyDescent="0.2">
      <c r="B74" s="102" t="s">
        <v>144</v>
      </c>
      <c r="C74" s="103"/>
      <c r="D74" s="104">
        <f>ROUND(D67*0.015,0)</f>
        <v>90180</v>
      </c>
      <c r="E74" s="21"/>
      <c r="F74" s="82"/>
      <c r="G74" s="109"/>
      <c r="H74" s="81"/>
    </row>
    <row r="75" spans="2:8" s="6" customFormat="1" ht="17.45" customHeight="1" x14ac:dyDescent="0.2">
      <c r="B75" s="102" t="s">
        <v>145</v>
      </c>
      <c r="C75" s="103"/>
      <c r="D75" s="104">
        <f>ROUND(G56*0.016,0)</f>
        <v>801600</v>
      </c>
      <c r="E75" s="21"/>
      <c r="F75" s="82"/>
      <c r="G75" s="109"/>
      <c r="H75" s="81"/>
    </row>
    <row r="76" spans="2:8" s="6" customFormat="1" ht="24.95" customHeight="1" x14ac:dyDescent="0.2">
      <c r="B76" s="276" t="s">
        <v>177</v>
      </c>
      <c r="C76" s="277"/>
      <c r="D76" s="104">
        <v>100000</v>
      </c>
      <c r="E76" s="21"/>
      <c r="F76" s="82"/>
      <c r="G76" s="109"/>
      <c r="H76" s="81"/>
    </row>
    <row r="77" spans="2:8" s="6" customFormat="1" ht="18.75" customHeight="1" x14ac:dyDescent="0.2">
      <c r="B77" s="276" t="s">
        <v>198</v>
      </c>
      <c r="C77" s="277"/>
      <c r="D77" s="104">
        <v>40000</v>
      </c>
      <c r="E77" s="21"/>
      <c r="F77" s="82"/>
      <c r="G77" s="109"/>
      <c r="H77" s="82"/>
    </row>
    <row r="78" spans="2:8" s="6" customFormat="1" ht="17.45" customHeight="1" x14ac:dyDescent="0.2">
      <c r="B78" s="102" t="s">
        <v>146</v>
      </c>
      <c r="C78" s="103"/>
      <c r="D78" s="104">
        <f>ROUND(G56*0.0015,0)</f>
        <v>75150</v>
      </c>
      <c r="E78" s="21"/>
      <c r="F78" s="82"/>
      <c r="G78" s="109"/>
      <c r="H78" s="81"/>
    </row>
    <row r="79" spans="2:8" s="6" customFormat="1" ht="27.75" customHeight="1" x14ac:dyDescent="0.2">
      <c r="B79" s="273" t="s">
        <v>169</v>
      </c>
      <c r="C79" s="274"/>
      <c r="D79" s="129">
        <f>140000*12*3</f>
        <v>5040000</v>
      </c>
      <c r="E79" s="130" t="s">
        <v>149</v>
      </c>
      <c r="F79" s="183">
        <f>+'Sol-505'!C70</f>
        <v>4866447</v>
      </c>
      <c r="G79" s="109"/>
      <c r="H79" s="19"/>
    </row>
    <row r="80" spans="2:8" s="6" customFormat="1" ht="18.75" customHeight="1" x14ac:dyDescent="0.2">
      <c r="B80" s="102" t="s">
        <v>147</v>
      </c>
      <c r="C80" s="103"/>
      <c r="D80" s="104">
        <f>(D107+D108+D109)*0.15</f>
        <v>480000</v>
      </c>
      <c r="E80" s="128" t="s">
        <v>148</v>
      </c>
      <c r="F80" s="184">
        <f>(D107+D108+D109)*0.12</f>
        <v>384000</v>
      </c>
      <c r="G80" s="109"/>
      <c r="H80" s="19"/>
    </row>
    <row r="81" spans="2:8" s="6" customFormat="1" ht="18.75" customHeight="1" x14ac:dyDescent="0.2">
      <c r="B81" s="102" t="s">
        <v>2</v>
      </c>
      <c r="C81" s="103"/>
      <c r="D81" s="104">
        <v>249480</v>
      </c>
      <c r="E81" s="130"/>
      <c r="F81" s="174"/>
      <c r="G81" s="109"/>
      <c r="H81" s="180"/>
    </row>
    <row r="82" spans="2:8" s="6" customFormat="1" ht="17.45" customHeight="1" x14ac:dyDescent="0.2">
      <c r="B82" s="102" t="s">
        <v>150</v>
      </c>
      <c r="C82" s="103"/>
      <c r="D82" s="104">
        <v>3650300</v>
      </c>
      <c r="E82" s="21"/>
      <c r="F82" s="51"/>
      <c r="G82" s="109"/>
      <c r="H82" s="81"/>
    </row>
    <row r="83" spans="2:8" s="6" customFormat="1" ht="17.25" customHeight="1" x14ac:dyDescent="0.25">
      <c r="B83" s="131" t="s">
        <v>9</v>
      </c>
      <c r="C83" s="111"/>
      <c r="D83" s="132">
        <f>G84-SUM(D64:D82)</f>
        <v>1059420</v>
      </c>
      <c r="E83" s="21"/>
      <c r="F83" s="133"/>
      <c r="G83" s="124"/>
      <c r="H83" s="81"/>
    </row>
    <row r="84" spans="2:8" s="6" customFormat="1" ht="20.100000000000001" customHeight="1" thickBot="1" x14ac:dyDescent="0.3">
      <c r="B84" s="135"/>
      <c r="C84" s="136"/>
      <c r="D84" s="137">
        <f>+G84</f>
        <v>25190280</v>
      </c>
      <c r="E84" s="136"/>
      <c r="F84" s="138"/>
      <c r="G84" s="137">
        <f>SUM(G64:G83)</f>
        <v>25190280</v>
      </c>
      <c r="H84" s="139"/>
    </row>
    <row r="85" spans="2:8" s="6" customFormat="1" ht="20.25" customHeight="1" thickTop="1" x14ac:dyDescent="0.25">
      <c r="B85" s="88" t="s">
        <v>210</v>
      </c>
      <c r="C85" s="88"/>
      <c r="D85" s="140"/>
      <c r="E85" s="67"/>
      <c r="F85" s="141" t="s">
        <v>151</v>
      </c>
      <c r="G85" s="140">
        <f>G56+G57+G58</f>
        <v>56112000</v>
      </c>
      <c r="H85" s="139"/>
    </row>
    <row r="86" spans="2:8" s="6" customFormat="1" ht="21" customHeight="1" x14ac:dyDescent="0.25">
      <c r="B86" s="74" t="s">
        <v>152</v>
      </c>
      <c r="C86" s="46"/>
      <c r="D86" s="46"/>
      <c r="E86" s="46"/>
      <c r="F86" s="46"/>
      <c r="G86" s="46"/>
      <c r="H86" s="46"/>
    </row>
    <row r="87" spans="2:8" s="6" customFormat="1" ht="20.100000000000001" customHeight="1" x14ac:dyDescent="0.2">
      <c r="B87" s="62" t="s">
        <v>153</v>
      </c>
      <c r="C87" s="62"/>
      <c r="D87" s="62"/>
      <c r="E87" s="62"/>
      <c r="F87" s="62"/>
      <c r="G87" s="73">
        <f>ROUND(+D78*2,0)</f>
        <v>150300</v>
      </c>
      <c r="H87" s="142"/>
    </row>
    <row r="88" spans="2:8" s="6" customFormat="1" ht="20.100000000000001" hidden="1" customHeight="1" x14ac:dyDescent="0.2">
      <c r="B88" s="143" t="s">
        <v>154</v>
      </c>
      <c r="C88" s="143"/>
      <c r="D88" s="143"/>
      <c r="E88" s="143"/>
      <c r="F88" s="144">
        <f>+F43</f>
        <v>43800</v>
      </c>
      <c r="G88" s="145">
        <v>0</v>
      </c>
      <c r="H88" s="146"/>
    </row>
    <row r="89" spans="2:8" s="6" customFormat="1" ht="20.100000000000001" customHeight="1" x14ac:dyDescent="0.2">
      <c r="B89" s="62" t="s">
        <v>155</v>
      </c>
      <c r="C89" s="62"/>
      <c r="D89" s="62"/>
      <c r="E89" s="62"/>
      <c r="F89" s="62"/>
      <c r="G89" s="73">
        <f>+D78</f>
        <v>75150</v>
      </c>
      <c r="H89" s="142"/>
    </row>
    <row r="90" spans="2:8" s="6" customFormat="1" ht="20.100000000000001" customHeight="1" x14ac:dyDescent="0.2">
      <c r="B90" s="62" t="s">
        <v>156</v>
      </c>
      <c r="C90" s="62"/>
      <c r="D90" s="62"/>
      <c r="E90" s="62"/>
      <c r="F90" s="62"/>
      <c r="G90" s="73">
        <f>+G52+G53</f>
        <v>1420000</v>
      </c>
      <c r="H90" s="142"/>
    </row>
    <row r="91" spans="2:8" s="6" customFormat="1" ht="18.75" customHeight="1" x14ac:dyDescent="0.2">
      <c r="B91" s="275" t="s">
        <v>242</v>
      </c>
      <c r="C91" s="275"/>
      <c r="D91" s="275"/>
      <c r="E91" s="275"/>
      <c r="F91" s="275"/>
      <c r="G91" s="148">
        <v>250000</v>
      </c>
      <c r="H91" s="149"/>
    </row>
    <row r="92" spans="2:8" s="6" customFormat="1" ht="28.5" customHeight="1" x14ac:dyDescent="0.2">
      <c r="B92" s="275" t="s">
        <v>212</v>
      </c>
      <c r="C92" s="275"/>
      <c r="D92" s="275"/>
      <c r="E92" s="275"/>
      <c r="F92" s="275"/>
      <c r="G92" s="181">
        <v>50000</v>
      </c>
      <c r="H92" s="149"/>
    </row>
    <row r="93" spans="2:8" s="6" customFormat="1" ht="28.5" customHeight="1" x14ac:dyDescent="0.2">
      <c r="B93" s="275" t="s">
        <v>213</v>
      </c>
      <c r="C93" s="275"/>
      <c r="D93" s="275"/>
      <c r="E93" s="275"/>
      <c r="F93" s="275"/>
      <c r="G93" s="181">
        <f>+D76</f>
        <v>100000</v>
      </c>
      <c r="H93" s="149"/>
    </row>
    <row r="94" spans="2:8" s="6" customFormat="1" ht="21" customHeight="1" x14ac:dyDescent="0.2">
      <c r="B94" s="275" t="s">
        <v>248</v>
      </c>
      <c r="C94" s="275"/>
      <c r="D94" s="275"/>
      <c r="E94" s="275"/>
      <c r="F94" s="275"/>
      <c r="G94" s="148">
        <v>100000</v>
      </c>
      <c r="H94" s="149"/>
    </row>
    <row r="95" spans="2:8" s="6" customFormat="1" ht="22.5" customHeight="1" x14ac:dyDescent="0.2">
      <c r="B95" s="275" t="s">
        <v>249</v>
      </c>
      <c r="C95" s="275"/>
      <c r="D95" s="275"/>
      <c r="E95" s="275"/>
      <c r="F95" s="275"/>
      <c r="G95" s="148">
        <v>51000</v>
      </c>
      <c r="H95" s="149"/>
    </row>
    <row r="96" spans="2:8" s="6" customFormat="1" ht="22.5" customHeight="1" x14ac:dyDescent="0.2">
      <c r="B96" s="275" t="s">
        <v>250</v>
      </c>
      <c r="C96" s="275"/>
      <c r="D96" s="275"/>
      <c r="E96" s="275"/>
      <c r="F96" s="275"/>
      <c r="G96" s="148">
        <v>200000</v>
      </c>
      <c r="H96" s="149"/>
    </row>
    <row r="97" spans="2:9" s="6" customFormat="1" ht="20.100000000000001" customHeight="1" x14ac:dyDescent="0.2">
      <c r="B97" s="62" t="s">
        <v>251</v>
      </c>
      <c r="C97" s="62"/>
      <c r="D97" s="62"/>
      <c r="E97" s="62"/>
      <c r="F97" s="62"/>
      <c r="G97" s="46"/>
      <c r="H97" s="46"/>
    </row>
    <row r="98" spans="2:9" s="6" customFormat="1" ht="22.5" customHeight="1" x14ac:dyDescent="0.2">
      <c r="B98" s="150"/>
      <c r="C98" s="48"/>
      <c r="D98" s="48"/>
      <c r="E98" s="49"/>
      <c r="F98" s="253" t="s">
        <v>157</v>
      </c>
      <c r="G98" s="151" t="s">
        <v>158</v>
      </c>
      <c r="H98" s="152"/>
    </row>
    <row r="99" spans="2:9" s="6" customFormat="1" ht="20.100000000000001" customHeight="1" x14ac:dyDescent="0.2">
      <c r="B99" s="153" t="s">
        <v>159</v>
      </c>
      <c r="C99" s="48"/>
      <c r="D99" s="49"/>
      <c r="E99" s="154">
        <v>43556</v>
      </c>
      <c r="F99" s="155">
        <v>1100000</v>
      </c>
      <c r="G99" s="155">
        <v>200000</v>
      </c>
      <c r="H99" s="156"/>
    </row>
    <row r="100" spans="2:9" s="6" customFormat="1" ht="20.100000000000001" customHeight="1" x14ac:dyDescent="0.2">
      <c r="B100" s="153" t="s">
        <v>253</v>
      </c>
      <c r="C100" s="48"/>
      <c r="D100" s="49"/>
      <c r="E100" s="154">
        <v>43581</v>
      </c>
      <c r="F100" s="155">
        <f>ROUND(F99*0.2,0)</f>
        <v>220000</v>
      </c>
      <c r="G100" s="155">
        <f>ROUND(G99*0.2,0)</f>
        <v>40000</v>
      </c>
      <c r="H100" s="156"/>
      <c r="I100" s="19"/>
    </row>
    <row r="101" spans="2:9" s="6" customFormat="1" ht="20.100000000000001" customHeight="1" x14ac:dyDescent="0.2">
      <c r="B101" s="153" t="s">
        <v>254</v>
      </c>
      <c r="C101" s="48"/>
      <c r="D101" s="49"/>
      <c r="E101" s="154">
        <f>E100+35</f>
        <v>43616</v>
      </c>
      <c r="F101" s="155">
        <f>ROUND(F100*0.3,0)*-1</f>
        <v>-66000</v>
      </c>
      <c r="G101" s="155">
        <v>-250000</v>
      </c>
      <c r="H101" s="156"/>
    </row>
    <row r="102" spans="2:9" s="6" customFormat="1" ht="20.100000000000001" customHeight="1" x14ac:dyDescent="0.2">
      <c r="B102" s="153" t="s">
        <v>253</v>
      </c>
      <c r="C102" s="48"/>
      <c r="D102" s="49"/>
      <c r="E102" s="154">
        <f>E100+175</f>
        <v>43756</v>
      </c>
      <c r="F102" s="155">
        <f>ROUND(F100*0.6,0)</f>
        <v>132000</v>
      </c>
      <c r="G102" s="155"/>
      <c r="H102" s="156"/>
    </row>
    <row r="103" spans="2:9" s="6" customFormat="1" ht="19.5" customHeight="1" x14ac:dyDescent="0.2">
      <c r="B103" s="281" t="s">
        <v>252</v>
      </c>
      <c r="C103" s="281"/>
      <c r="D103" s="281"/>
      <c r="E103" s="281"/>
      <c r="F103" s="281"/>
      <c r="G103" s="281"/>
      <c r="H103" s="158"/>
    </row>
    <row r="104" spans="2:9" s="6" customFormat="1" ht="14.25" customHeight="1" x14ac:dyDescent="0.2">
      <c r="B104" s="251"/>
      <c r="C104" s="251"/>
      <c r="D104" s="251"/>
      <c r="E104" s="251"/>
      <c r="F104" s="251"/>
      <c r="G104" s="251"/>
      <c r="H104" s="240"/>
    </row>
    <row r="105" spans="2:9" s="6" customFormat="1" ht="17.25" customHeight="1" x14ac:dyDescent="0.2">
      <c r="B105" s="282" t="s">
        <v>168</v>
      </c>
      <c r="C105" s="282"/>
      <c r="D105" s="282"/>
      <c r="E105" s="282"/>
      <c r="F105" s="282"/>
      <c r="G105" s="282"/>
      <c r="H105" s="159"/>
    </row>
    <row r="106" spans="2:9" s="6" customFormat="1" ht="20.100000000000001" customHeight="1" x14ac:dyDescent="0.2">
      <c r="B106" s="13" t="s">
        <v>160</v>
      </c>
      <c r="C106" s="15"/>
      <c r="D106" s="104"/>
      <c r="E106" s="153" t="s">
        <v>127</v>
      </c>
      <c r="F106" s="49"/>
      <c r="G106" s="104">
        <f>+G59</f>
        <v>5611200</v>
      </c>
      <c r="H106" s="81"/>
    </row>
    <row r="107" spans="2:9" s="6" customFormat="1" ht="20.100000000000001" customHeight="1" x14ac:dyDescent="0.2">
      <c r="B107" s="64" t="str">
        <f>+E18</f>
        <v>Rakhi Sawant</v>
      </c>
      <c r="C107" s="49"/>
      <c r="D107" s="160">
        <v>1600000</v>
      </c>
      <c r="E107" s="153" t="s">
        <v>161</v>
      </c>
      <c r="F107" s="49"/>
      <c r="G107" s="104">
        <f>ROUND((D107+D108+D109)*1.75,0)</f>
        <v>5600000</v>
      </c>
      <c r="H107" s="81"/>
    </row>
    <row r="108" spans="2:9" s="6" customFormat="1" ht="20.100000000000001" customHeight="1" x14ac:dyDescent="0.2">
      <c r="B108" s="166" t="str">
        <f>+F18</f>
        <v>Rubina Dilaik</v>
      </c>
      <c r="C108" s="49"/>
      <c r="D108" s="104">
        <f>D107/E20*F20</f>
        <v>960000</v>
      </c>
      <c r="E108" s="153" t="s">
        <v>162</v>
      </c>
      <c r="F108" s="49"/>
      <c r="G108" s="104">
        <f>SUM(F99:F102)-249480</f>
        <v>1136520</v>
      </c>
      <c r="H108" s="81"/>
    </row>
    <row r="109" spans="2:9" s="6" customFormat="1" ht="20.100000000000001" customHeight="1" x14ac:dyDescent="0.2">
      <c r="B109" s="166" t="str">
        <f>+G18</f>
        <v>Rahul Krishna Vaidya</v>
      </c>
      <c r="C109" s="49"/>
      <c r="D109" s="104">
        <f>D107/E20*G20</f>
        <v>640000</v>
      </c>
      <c r="E109" s="153" t="s">
        <v>163</v>
      </c>
      <c r="F109" s="49"/>
      <c r="G109" s="104">
        <f>D107+D108</f>
        <v>2560000</v>
      </c>
      <c r="H109" s="81"/>
    </row>
    <row r="110" spans="2:9" s="6" customFormat="1" ht="20.100000000000001" customHeight="1" x14ac:dyDescent="0.2">
      <c r="B110" s="153" t="s">
        <v>164</v>
      </c>
      <c r="C110" s="49"/>
      <c r="D110" s="104">
        <f>D112-(D107+D108+D109)</f>
        <v>23786635</v>
      </c>
      <c r="E110" s="153" t="s">
        <v>165</v>
      </c>
      <c r="F110" s="49"/>
      <c r="G110" s="104">
        <f>G107+G106+25000</f>
        <v>11236200</v>
      </c>
      <c r="H110" s="81"/>
    </row>
    <row r="111" spans="2:9" s="6" customFormat="1" ht="20.100000000000001" customHeight="1" x14ac:dyDescent="0.2">
      <c r="B111" s="161"/>
      <c r="C111" s="41"/>
      <c r="D111" s="104"/>
      <c r="E111" s="153" t="s">
        <v>166</v>
      </c>
      <c r="F111" s="49"/>
      <c r="G111" s="104">
        <f>ROUND(G110*0.075,0)</f>
        <v>842715</v>
      </c>
      <c r="H111" s="81"/>
    </row>
    <row r="112" spans="2:9" s="6" customFormat="1" ht="20.100000000000001" customHeight="1" thickBot="1" x14ac:dyDescent="0.3">
      <c r="B112" s="135"/>
      <c r="C112" s="136"/>
      <c r="D112" s="137">
        <f>+G112</f>
        <v>26986635</v>
      </c>
      <c r="E112" s="162"/>
      <c r="F112" s="163"/>
      <c r="G112" s="137">
        <f>SUM(G106:G111)</f>
        <v>26986635</v>
      </c>
      <c r="H112" s="139"/>
    </row>
    <row r="113" spans="2:8" s="6" customFormat="1" ht="20.100000000000001" customHeight="1" thickTop="1" x14ac:dyDescent="0.25">
      <c r="B113" s="21"/>
      <c r="C113" s="21"/>
      <c r="D113" s="246"/>
      <c r="E113" s="247"/>
      <c r="F113" s="101"/>
      <c r="G113" s="246"/>
      <c r="H113" s="139"/>
    </row>
    <row r="114" spans="2:8" s="6" customFormat="1" ht="20.100000000000001" customHeight="1" x14ac:dyDescent="0.25">
      <c r="B114" s="252" t="s">
        <v>243</v>
      </c>
      <c r="C114" s="21"/>
      <c r="D114" s="246"/>
      <c r="E114" s="247"/>
      <c r="F114" s="101"/>
      <c r="G114" s="246"/>
      <c r="H114" s="139"/>
    </row>
    <row r="115" spans="2:8" s="6" customFormat="1" ht="20.100000000000001" customHeight="1" x14ac:dyDescent="0.25">
      <c r="B115" s="278" t="s">
        <v>247</v>
      </c>
      <c r="C115" s="278"/>
      <c r="D115" s="278"/>
      <c r="E115" s="278"/>
      <c r="F115" s="278"/>
      <c r="G115" s="248">
        <v>150000</v>
      </c>
      <c r="H115" s="139"/>
    </row>
    <row r="116" spans="2:8" s="6" customFormat="1" ht="20.100000000000001" customHeight="1" x14ac:dyDescent="0.25">
      <c r="B116" s="279" t="s">
        <v>245</v>
      </c>
      <c r="C116" s="279"/>
      <c r="D116" s="279"/>
      <c r="E116" s="279"/>
      <c r="F116" s="279"/>
      <c r="G116" s="249">
        <v>9500</v>
      </c>
      <c r="H116" s="139"/>
    </row>
    <row r="117" spans="2:8" s="6" customFormat="1" ht="20.100000000000001" customHeight="1" x14ac:dyDescent="0.25">
      <c r="B117" s="279" t="s">
        <v>246</v>
      </c>
      <c r="C117" s="279"/>
      <c r="D117" s="279"/>
      <c r="E117" s="279"/>
      <c r="F117" s="279"/>
      <c r="G117" s="249"/>
      <c r="H117" s="139"/>
    </row>
    <row r="118" spans="2:8" s="6" customFormat="1" ht="21" customHeight="1" x14ac:dyDescent="0.2">
      <c r="B118" s="268" t="s">
        <v>167</v>
      </c>
      <c r="C118" s="268"/>
      <c r="D118" s="268"/>
      <c r="E118" s="268"/>
      <c r="F118" s="268"/>
      <c r="G118" s="268"/>
      <c r="H118" s="46"/>
    </row>
    <row r="119" spans="2:8" s="6" customFormat="1" ht="20.100000000000001" customHeight="1" x14ac:dyDescent="0.2">
      <c r="B119" s="62"/>
      <c r="C119" s="46"/>
      <c r="D119" s="46"/>
      <c r="E119" s="46"/>
      <c r="F119" s="46"/>
      <c r="G119" s="46"/>
      <c r="H119" s="46"/>
    </row>
    <row r="120" spans="2:8" s="6" customFormat="1" ht="20.100000000000001" customHeight="1" x14ac:dyDescent="0.2">
      <c r="B120" s="46"/>
      <c r="C120" s="46"/>
      <c r="D120" s="46"/>
      <c r="E120" s="46"/>
      <c r="F120" s="46"/>
      <c r="G120" s="46"/>
      <c r="H120" s="46"/>
    </row>
    <row r="121" spans="2:8" s="6" customFormat="1" ht="20.100000000000001" customHeight="1" x14ac:dyDescent="0.2">
      <c r="B121" s="62"/>
      <c r="C121" s="46"/>
      <c r="D121" s="46"/>
      <c r="E121" s="46"/>
      <c r="F121" s="46"/>
      <c r="G121" s="46"/>
      <c r="H121" s="46"/>
    </row>
    <row r="122" spans="2:8" s="6" customFormat="1" ht="20.100000000000001" customHeight="1" x14ac:dyDescent="0.2">
      <c r="B122" s="46"/>
      <c r="C122" s="46"/>
      <c r="D122" s="46"/>
      <c r="E122" s="46"/>
      <c r="F122" s="46"/>
      <c r="G122" s="46"/>
      <c r="H122" s="46"/>
    </row>
    <row r="123" spans="2:8" s="6" customFormat="1" ht="20.100000000000001" customHeight="1" x14ac:dyDescent="0.2">
      <c r="B123" s="46"/>
      <c r="C123" s="46"/>
      <c r="D123" s="46"/>
      <c r="E123" s="46"/>
      <c r="F123" s="46"/>
      <c r="G123" s="46"/>
      <c r="H123" s="46"/>
    </row>
    <row r="124" spans="2:8" s="6" customFormat="1" ht="20.100000000000001" customHeight="1" x14ac:dyDescent="0.2">
      <c r="B124" s="46"/>
      <c r="C124" s="46"/>
      <c r="D124" s="46"/>
      <c r="E124" s="46"/>
      <c r="F124" s="46"/>
      <c r="G124" s="46"/>
      <c r="H124" s="46"/>
    </row>
    <row r="125" spans="2:8" s="6" customFormat="1" ht="20.100000000000001" customHeight="1" x14ac:dyDescent="0.2">
      <c r="B125" s="46"/>
      <c r="C125" s="46"/>
      <c r="D125" s="46"/>
      <c r="E125" s="46"/>
      <c r="F125" s="46"/>
      <c r="G125" s="46"/>
      <c r="H125" s="46"/>
    </row>
    <row r="126" spans="2:8" s="6" customFormat="1" ht="20.100000000000001" customHeight="1" x14ac:dyDescent="0.2">
      <c r="B126" s="46"/>
      <c r="C126" s="46"/>
      <c r="D126" s="46"/>
      <c r="E126" s="46"/>
      <c r="F126" s="46"/>
      <c r="G126" s="46"/>
      <c r="H126" s="46"/>
    </row>
    <row r="127" spans="2:8" s="6" customFormat="1" ht="20.100000000000001" customHeight="1" x14ac:dyDescent="0.2">
      <c r="B127" s="46"/>
      <c r="C127" s="46"/>
      <c r="D127" s="46"/>
      <c r="E127" s="46"/>
      <c r="F127" s="46"/>
      <c r="G127" s="46"/>
      <c r="H127" s="46"/>
    </row>
    <row r="128" spans="2:8" s="6" customFormat="1" ht="20.100000000000001" customHeight="1" x14ac:dyDescent="0.2">
      <c r="B128" s="46"/>
      <c r="C128" s="46"/>
      <c r="D128" s="46"/>
      <c r="E128" s="46"/>
      <c r="F128" s="46"/>
      <c r="G128" s="46"/>
      <c r="H128" s="46"/>
    </row>
    <row r="129" spans="2:8" s="6" customFormat="1" ht="20.100000000000001" customHeight="1" x14ac:dyDescent="0.2">
      <c r="B129" s="46"/>
      <c r="C129" s="46"/>
      <c r="D129" s="46"/>
      <c r="E129" s="46"/>
      <c r="F129" s="46"/>
      <c r="G129" s="46"/>
      <c r="H129" s="46"/>
    </row>
    <row r="130" spans="2:8" s="6" customFormat="1" ht="20.100000000000001" customHeight="1" x14ac:dyDescent="0.2">
      <c r="B130" s="46"/>
      <c r="C130" s="46"/>
      <c r="D130" s="46"/>
      <c r="E130" s="46"/>
      <c r="F130" s="46"/>
      <c r="G130" s="46"/>
      <c r="H130" s="46"/>
    </row>
    <row r="131" spans="2:8" s="6" customFormat="1" ht="20.100000000000001" customHeight="1" x14ac:dyDescent="0.2">
      <c r="B131" s="46"/>
      <c r="C131" s="46"/>
      <c r="D131" s="46"/>
      <c r="E131" s="46"/>
      <c r="F131" s="46"/>
      <c r="G131" s="46"/>
      <c r="H131" s="46"/>
    </row>
    <row r="132" spans="2:8" s="6" customFormat="1" ht="20.100000000000001" customHeight="1" x14ac:dyDescent="0.2">
      <c r="B132" s="46"/>
      <c r="C132" s="46"/>
      <c r="D132" s="46"/>
      <c r="E132" s="46"/>
      <c r="F132" s="46"/>
      <c r="G132" s="46"/>
      <c r="H132" s="46"/>
    </row>
    <row r="133" spans="2:8" s="6" customFormat="1" ht="20.100000000000001" customHeight="1" x14ac:dyDescent="0.2">
      <c r="B133" s="46"/>
      <c r="C133" s="46"/>
      <c r="D133" s="46"/>
      <c r="E133" s="46"/>
      <c r="F133" s="46"/>
      <c r="G133" s="46"/>
      <c r="H133" s="46"/>
    </row>
    <row r="134" spans="2:8" s="6" customFormat="1" ht="20.100000000000001" customHeight="1" x14ac:dyDescent="0.2">
      <c r="B134" s="46"/>
      <c r="C134" s="46"/>
      <c r="D134" s="46"/>
      <c r="E134" s="46"/>
      <c r="F134" s="46"/>
      <c r="G134" s="46"/>
      <c r="H134" s="46"/>
    </row>
    <row r="135" spans="2:8" s="6" customFormat="1" ht="20.100000000000001" customHeight="1" x14ac:dyDescent="0.2">
      <c r="B135" s="46"/>
      <c r="C135" s="46"/>
      <c r="D135" s="46"/>
      <c r="E135" s="46"/>
      <c r="F135" s="46"/>
      <c r="G135" s="46"/>
      <c r="H135" s="46"/>
    </row>
    <row r="136" spans="2:8" s="6" customFormat="1" ht="20.100000000000001" customHeight="1" x14ac:dyDescent="0.2">
      <c r="B136" s="46"/>
      <c r="C136" s="46"/>
      <c r="D136" s="46"/>
      <c r="E136" s="46"/>
      <c r="F136" s="46"/>
      <c r="G136" s="46"/>
      <c r="H136" s="46"/>
    </row>
    <row r="137" spans="2:8" s="6" customFormat="1" ht="20.100000000000001" customHeight="1" x14ac:dyDescent="0.2">
      <c r="B137" s="46"/>
      <c r="C137" s="46"/>
      <c r="D137" s="46"/>
      <c r="E137" s="46"/>
      <c r="F137" s="46"/>
      <c r="G137" s="46"/>
      <c r="H137" s="46"/>
    </row>
    <row r="138" spans="2:8" s="6" customFormat="1" ht="20.100000000000001" customHeight="1" x14ac:dyDescent="0.2">
      <c r="B138" s="46"/>
      <c r="C138" s="46"/>
      <c r="D138" s="46"/>
      <c r="E138" s="46"/>
      <c r="F138" s="46"/>
      <c r="G138" s="46"/>
      <c r="H138" s="46"/>
    </row>
    <row r="139" spans="2:8" s="6" customFormat="1" ht="20.100000000000001" customHeight="1" x14ac:dyDescent="0.2">
      <c r="B139" s="46"/>
      <c r="C139" s="46"/>
      <c r="D139" s="46"/>
      <c r="E139" s="46"/>
      <c r="F139" s="46"/>
      <c r="G139" s="46"/>
      <c r="H139" s="46"/>
    </row>
    <row r="140" spans="2:8" s="6" customFormat="1" ht="20.100000000000001" customHeight="1" x14ac:dyDescent="0.2">
      <c r="B140" s="46"/>
      <c r="C140" s="46"/>
      <c r="D140" s="46"/>
      <c r="E140" s="46"/>
      <c r="F140" s="46"/>
      <c r="G140" s="46"/>
      <c r="H140" s="46"/>
    </row>
    <row r="141" spans="2:8" s="6" customFormat="1" ht="20.100000000000001" customHeight="1" x14ac:dyDescent="0.2">
      <c r="B141" s="46"/>
      <c r="C141" s="46"/>
      <c r="D141" s="46"/>
      <c r="E141" s="46"/>
      <c r="F141" s="46"/>
      <c r="G141" s="46"/>
      <c r="H141" s="46"/>
    </row>
    <row r="142" spans="2:8" s="6" customFormat="1" ht="20.100000000000001" customHeight="1" x14ac:dyDescent="0.2">
      <c r="B142" s="46"/>
      <c r="C142" s="46"/>
      <c r="D142" s="46"/>
      <c r="E142" s="46"/>
      <c r="F142" s="46"/>
      <c r="G142" s="46"/>
      <c r="H142" s="46"/>
    </row>
    <row r="143" spans="2:8" s="6" customFormat="1" ht="20.100000000000001" customHeight="1" x14ac:dyDescent="0.2">
      <c r="B143" s="46"/>
      <c r="C143" s="46"/>
      <c r="D143" s="46"/>
      <c r="E143" s="46"/>
      <c r="F143" s="46"/>
      <c r="G143" s="46"/>
      <c r="H143" s="46"/>
    </row>
    <row r="144" spans="2:8" s="6" customFormat="1" ht="20.100000000000001" customHeight="1" x14ac:dyDescent="0.2">
      <c r="B144" s="46"/>
      <c r="C144" s="46"/>
      <c r="D144" s="46"/>
      <c r="E144" s="46"/>
      <c r="F144" s="46"/>
      <c r="G144" s="46"/>
      <c r="H144" s="46"/>
    </row>
    <row r="145" spans="2:8" s="6" customFormat="1" ht="20.100000000000001" customHeight="1" x14ac:dyDescent="0.2">
      <c r="B145" s="46"/>
      <c r="C145" s="46"/>
      <c r="D145" s="46"/>
      <c r="E145" s="46"/>
      <c r="F145" s="46"/>
      <c r="G145" s="46"/>
      <c r="H145" s="46"/>
    </row>
    <row r="146" spans="2:8" s="6" customFormat="1" ht="20.100000000000001" customHeight="1" x14ac:dyDescent="0.2">
      <c r="B146" s="46"/>
      <c r="C146" s="46"/>
      <c r="D146" s="46"/>
      <c r="E146" s="46"/>
      <c r="F146" s="46"/>
      <c r="G146" s="46"/>
      <c r="H146" s="46"/>
    </row>
    <row r="147" spans="2:8" s="6" customFormat="1" ht="20.100000000000001" customHeight="1" x14ac:dyDescent="0.2">
      <c r="B147" s="46"/>
      <c r="C147" s="46"/>
      <c r="D147" s="46"/>
      <c r="E147" s="46"/>
      <c r="F147" s="46"/>
      <c r="G147" s="46"/>
      <c r="H147" s="46"/>
    </row>
    <row r="148" spans="2:8" s="6" customFormat="1" ht="20.100000000000001" customHeight="1" x14ac:dyDescent="0.2">
      <c r="B148" s="46"/>
      <c r="C148" s="46"/>
      <c r="D148" s="46"/>
      <c r="E148" s="46"/>
      <c r="F148" s="46"/>
      <c r="G148" s="46"/>
      <c r="H148" s="46"/>
    </row>
    <row r="149" spans="2:8" s="6" customFormat="1" ht="20.100000000000001" customHeight="1" x14ac:dyDescent="0.2">
      <c r="B149" s="46"/>
      <c r="C149" s="46"/>
      <c r="D149" s="46"/>
      <c r="E149" s="46"/>
      <c r="F149" s="46"/>
      <c r="G149" s="46"/>
      <c r="H149" s="46"/>
    </row>
  </sheetData>
  <mergeCells count="37">
    <mergeCell ref="B105:G105"/>
    <mergeCell ref="F32:G32"/>
    <mergeCell ref="B31:C31"/>
    <mergeCell ref="D31:E31"/>
    <mergeCell ref="F31:G31"/>
    <mergeCell ref="B103:G103"/>
    <mergeCell ref="B37:G37"/>
    <mergeCell ref="D32:E32"/>
    <mergeCell ref="B118:G118"/>
    <mergeCell ref="B49:F49"/>
    <mergeCell ref="B54:G54"/>
    <mergeCell ref="B55:G55"/>
    <mergeCell ref="B79:C79"/>
    <mergeCell ref="B91:F91"/>
    <mergeCell ref="B96:F96"/>
    <mergeCell ref="B76:C76"/>
    <mergeCell ref="B92:F92"/>
    <mergeCell ref="B77:C77"/>
    <mergeCell ref="B94:F94"/>
    <mergeCell ref="B95:F95"/>
    <mergeCell ref="B93:F93"/>
    <mergeCell ref="B115:F115"/>
    <mergeCell ref="B117:F117"/>
    <mergeCell ref="B116:F116"/>
    <mergeCell ref="B1:G1"/>
    <mergeCell ref="B2:G2"/>
    <mergeCell ref="B3:G3"/>
    <mergeCell ref="E15:G15"/>
    <mergeCell ref="D30:E30"/>
    <mergeCell ref="F30:G30"/>
    <mergeCell ref="D28:E28"/>
    <mergeCell ref="F28:G28"/>
    <mergeCell ref="B24:C24"/>
    <mergeCell ref="B29:C29"/>
    <mergeCell ref="D29:E29"/>
    <mergeCell ref="F29:G29"/>
    <mergeCell ref="B30:C30"/>
  </mergeCells>
  <printOptions horizontalCentered="1"/>
  <pageMargins left="0.19685039370078741" right="0.19685039370078741" top="0.19685039370078741" bottom="0.19685039370078741" header="0" footer="0"/>
  <pageSetup paperSize="9" scale="96" fitToHeight="0" orientation="portrait" r:id="rId1"/>
  <rowBreaks count="2" manualBreakCount="2">
    <brk id="41" min="1" max="6" man="1"/>
    <brk id="8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tabSelected="1" zoomScale="105" zoomScaleNormal="105" workbookViewId="0">
      <selection activeCell="E2" sqref="E2"/>
    </sheetView>
  </sheetViews>
  <sheetFormatPr defaultColWidth="15.7109375" defaultRowHeight="20.100000000000001" customHeight="1" x14ac:dyDescent="0.2"/>
  <cols>
    <col min="1" max="1" width="16.42578125" style="12" customWidth="1"/>
    <col min="2" max="2" width="38.85546875" style="12" customWidth="1"/>
    <col min="3" max="3" width="18.28515625" style="165" customWidth="1"/>
    <col min="4" max="4" width="16.140625" style="165" customWidth="1"/>
    <col min="5" max="5" width="17.5703125" style="165" customWidth="1"/>
    <col min="6" max="6" width="4" style="12" customWidth="1"/>
    <col min="7" max="7" width="35" style="12" customWidth="1"/>
    <col min="8" max="8" width="12.42578125" style="12" customWidth="1"/>
    <col min="9" max="9" width="13.7109375" style="12" customWidth="1"/>
    <col min="10" max="16384" width="15.7109375" style="12"/>
  </cols>
  <sheetData>
    <row r="1" spans="1:9" s="8" customFormat="1" ht="23.25" customHeight="1" x14ac:dyDescent="0.25">
      <c r="A1" s="225" t="s">
        <v>185</v>
      </c>
      <c r="B1" s="226" t="s">
        <v>186</v>
      </c>
      <c r="C1" s="227" t="s">
        <v>37</v>
      </c>
      <c r="D1" s="226" t="str">
        <f>+'505'!E7</f>
        <v>EADFB9321H</v>
      </c>
      <c r="E1" s="245" t="s">
        <v>266</v>
      </c>
      <c r="F1" s="1"/>
      <c r="G1" s="231" t="s">
        <v>239</v>
      </c>
      <c r="I1" s="239" t="s">
        <v>240</v>
      </c>
    </row>
    <row r="2" spans="1:9" ht="27.75" customHeight="1" x14ac:dyDescent="0.25">
      <c r="A2" s="187" t="s">
        <v>10</v>
      </c>
      <c r="B2" s="88"/>
      <c r="C2" s="157"/>
      <c r="D2" s="157"/>
      <c r="E2" s="217"/>
      <c r="G2" s="230" t="s">
        <v>226</v>
      </c>
    </row>
    <row r="3" spans="1:9" s="6" customFormat="1" ht="18.95" customHeight="1" x14ac:dyDescent="0.2">
      <c r="A3" s="188"/>
      <c r="B3" s="88" t="s">
        <v>11</v>
      </c>
      <c r="C3" s="134" t="s">
        <v>12</v>
      </c>
      <c r="D3" s="67">
        <f>+'505'!G38</f>
        <v>1000000</v>
      </c>
      <c r="E3" s="218"/>
      <c r="G3" s="6" t="s">
        <v>244</v>
      </c>
      <c r="H3" s="250">
        <f>ROUND(E11*50%,0)</f>
        <v>1547149</v>
      </c>
    </row>
    <row r="4" spans="1:9" s="6" customFormat="1" ht="18.95" customHeight="1" x14ac:dyDescent="0.2">
      <c r="A4" s="188"/>
      <c r="B4" s="88" t="s">
        <v>13</v>
      </c>
      <c r="C4" s="157"/>
      <c r="D4" s="26">
        <f>+'505'!G39*-1</f>
        <v>-50000</v>
      </c>
      <c r="E4" s="218"/>
      <c r="G4" s="6" t="s">
        <v>227</v>
      </c>
    </row>
    <row r="5" spans="1:9" s="6" customFormat="1" ht="18.95" customHeight="1" x14ac:dyDescent="0.2">
      <c r="A5" s="189"/>
      <c r="B5" s="88"/>
      <c r="C5" s="134" t="s">
        <v>14</v>
      </c>
      <c r="D5" s="67">
        <f>D3+D4</f>
        <v>950000</v>
      </c>
      <c r="E5" s="218"/>
      <c r="G5" s="232" t="s">
        <v>228</v>
      </c>
      <c r="H5" s="19">
        <f>ROUND(+C70/3,0)</f>
        <v>1622149</v>
      </c>
    </row>
    <row r="6" spans="1:9" s="6" customFormat="1" ht="18.95" customHeight="1" x14ac:dyDescent="0.2">
      <c r="A6" s="190"/>
      <c r="B6" s="88" t="s">
        <v>52</v>
      </c>
      <c r="C6" s="191">
        <f>ROUND(D5*0.3,0)</f>
        <v>285000</v>
      </c>
      <c r="D6" s="67"/>
      <c r="E6" s="218"/>
      <c r="G6" s="6" t="s">
        <v>229</v>
      </c>
      <c r="H6" s="92">
        <f>+'505'!D107*12%</f>
        <v>192000</v>
      </c>
      <c r="I6" s="19">
        <f>H5+H6</f>
        <v>1814149</v>
      </c>
    </row>
    <row r="7" spans="1:9" s="6" customFormat="1" ht="18.95" customHeight="1" x14ac:dyDescent="0.2">
      <c r="A7" s="189"/>
      <c r="B7" s="88" t="s">
        <v>15</v>
      </c>
      <c r="C7" s="32">
        <f>+'505'!G40</f>
        <v>950000</v>
      </c>
      <c r="D7" s="26">
        <f>(C6+C7)*-1</f>
        <v>-1235000</v>
      </c>
      <c r="E7" s="218"/>
    </row>
    <row r="8" spans="1:9" s="6" customFormat="1" ht="18.95" customHeight="1" x14ac:dyDescent="0.25">
      <c r="A8" s="189"/>
      <c r="B8" s="192" t="s">
        <v>265</v>
      </c>
      <c r="C8" s="88"/>
      <c r="D8" s="193">
        <f>D7+D5+200000</f>
        <v>-85000</v>
      </c>
      <c r="E8" s="219">
        <f>D5+D7+85000</f>
        <v>-200000</v>
      </c>
      <c r="G8" s="230" t="s">
        <v>18</v>
      </c>
    </row>
    <row r="9" spans="1:9" s="6" customFormat="1" ht="18.95" customHeight="1" x14ac:dyDescent="0.25">
      <c r="A9" s="187" t="s">
        <v>19</v>
      </c>
      <c r="B9" s="88"/>
      <c r="C9" s="157"/>
      <c r="D9" s="67"/>
      <c r="E9" s="218"/>
      <c r="G9" s="6" t="s">
        <v>230</v>
      </c>
      <c r="H9" s="19">
        <f>+'505'!G116</f>
        <v>9500</v>
      </c>
    </row>
    <row r="10" spans="1:9" s="6" customFormat="1" ht="18.95" customHeight="1" x14ac:dyDescent="0.2">
      <c r="A10" s="194"/>
      <c r="B10" s="88" t="s">
        <v>67</v>
      </c>
      <c r="C10" s="157"/>
      <c r="D10" s="67">
        <f>+C67</f>
        <v>7960745</v>
      </c>
      <c r="E10" s="218"/>
      <c r="G10" s="6" t="s">
        <v>231</v>
      </c>
      <c r="H10" s="26">
        <f>+'505'!G95</f>
        <v>51000</v>
      </c>
      <c r="I10" s="26">
        <f>H9+H10</f>
        <v>60500</v>
      </c>
    </row>
    <row r="11" spans="1:9" s="6" customFormat="1" ht="39" customHeight="1" x14ac:dyDescent="0.25">
      <c r="A11" s="189"/>
      <c r="B11" s="283" t="s">
        <v>71</v>
      </c>
      <c r="C11" s="283"/>
      <c r="D11" s="26">
        <f>+C70*-1</f>
        <v>-4866447</v>
      </c>
      <c r="E11" s="219">
        <f>D10+D11</f>
        <v>3094298</v>
      </c>
      <c r="H11" s="233" t="s">
        <v>232</v>
      </c>
      <c r="I11" s="234">
        <f>SUM(I6:I10)</f>
        <v>1874649</v>
      </c>
    </row>
    <row r="12" spans="1:9" s="6" customFormat="1" ht="18.95" customHeight="1" x14ac:dyDescent="0.25">
      <c r="A12" s="187" t="s">
        <v>16</v>
      </c>
      <c r="B12" s="88"/>
      <c r="C12" s="88"/>
      <c r="D12" s="67"/>
      <c r="E12" s="218"/>
      <c r="G12" s="6" t="s">
        <v>233</v>
      </c>
    </row>
    <row r="13" spans="1:9" s="6" customFormat="1" ht="18.95" customHeight="1" x14ac:dyDescent="0.2">
      <c r="A13" s="195" t="s">
        <v>208</v>
      </c>
      <c r="B13" s="88" t="s">
        <v>178</v>
      </c>
      <c r="C13" s="196" t="s">
        <v>207</v>
      </c>
      <c r="D13" s="67"/>
      <c r="E13" s="218"/>
      <c r="G13" s="232" t="s">
        <v>234</v>
      </c>
      <c r="H13" s="19">
        <f>+'505'!G115</f>
        <v>150000</v>
      </c>
    </row>
    <row r="14" spans="1:9" s="6" customFormat="1" ht="18.95" customHeight="1" x14ac:dyDescent="0.25">
      <c r="A14" s="187"/>
      <c r="B14" s="197" t="s">
        <v>179</v>
      </c>
      <c r="C14" s="88"/>
      <c r="D14" s="67">
        <f>+'505'!G101*-1</f>
        <v>250000</v>
      </c>
      <c r="E14" s="218"/>
      <c r="G14" s="232" t="s">
        <v>235</v>
      </c>
      <c r="H14" s="92">
        <f>+H9</f>
        <v>9500</v>
      </c>
      <c r="I14" s="26">
        <f>(H13+H14)*-1</f>
        <v>-159500</v>
      </c>
    </row>
    <row r="15" spans="1:9" s="6" customFormat="1" ht="18.95" customHeight="1" x14ac:dyDescent="0.25">
      <c r="A15" s="187"/>
      <c r="B15" s="197" t="s">
        <v>180</v>
      </c>
      <c r="C15" s="198" t="s">
        <v>181</v>
      </c>
      <c r="D15" s="26">
        <f>(+'505'!G99+'505'!G100)*-1</f>
        <v>-240000</v>
      </c>
      <c r="E15" s="219">
        <f>D14+D15</f>
        <v>10000</v>
      </c>
      <c r="F15" s="169"/>
      <c r="H15" s="233" t="s">
        <v>236</v>
      </c>
      <c r="I15" s="19">
        <f>I11+I14</f>
        <v>1715149</v>
      </c>
    </row>
    <row r="16" spans="1:9" s="6" customFormat="1" ht="18.95" customHeight="1" x14ac:dyDescent="0.25">
      <c r="A16" s="195" t="s">
        <v>182</v>
      </c>
      <c r="B16" s="88" t="s">
        <v>209</v>
      </c>
      <c r="C16" s="36">
        <f>+'505'!F43</f>
        <v>43800</v>
      </c>
      <c r="D16" s="67"/>
      <c r="E16" s="218"/>
      <c r="H16" s="6" t="s">
        <v>39</v>
      </c>
      <c r="I16" s="235">
        <f>ROUND(12500+100000+(I15-1000000)*30%,0)</f>
        <v>327045</v>
      </c>
    </row>
    <row r="17" spans="1:9" s="6" customFormat="1" ht="18.95" customHeight="1" x14ac:dyDescent="0.25">
      <c r="A17" s="199">
        <v>289</v>
      </c>
      <c r="B17" s="197" t="s">
        <v>179</v>
      </c>
      <c r="C17" s="88"/>
      <c r="D17" s="67">
        <f>+'505'!G43</f>
        <v>4000000</v>
      </c>
      <c r="E17" s="218"/>
      <c r="H17" s="6" t="s">
        <v>237</v>
      </c>
      <c r="I17" s="72">
        <f>ROUND(I16*0.04,0)</f>
        <v>13082</v>
      </c>
    </row>
    <row r="18" spans="1:9" s="6" customFormat="1" ht="18.95" customHeight="1" x14ac:dyDescent="0.25">
      <c r="A18" s="200"/>
      <c r="B18" s="197" t="s">
        <v>17</v>
      </c>
      <c r="C18" s="198"/>
      <c r="D18" s="67">
        <f>+'505'!G45*-1</f>
        <v>-40000</v>
      </c>
      <c r="E18" s="218"/>
      <c r="H18" s="236" t="s">
        <v>30</v>
      </c>
      <c r="I18" s="237">
        <f>I16+I17</f>
        <v>340127</v>
      </c>
    </row>
    <row r="19" spans="1:9" s="6" customFormat="1" ht="18.95" customHeight="1" x14ac:dyDescent="0.2">
      <c r="A19" s="200">
        <v>220</v>
      </c>
      <c r="B19" s="197" t="s">
        <v>60</v>
      </c>
      <c r="C19" s="36">
        <f>+'505'!F46</f>
        <v>41620</v>
      </c>
      <c r="D19" s="26">
        <f>ROUND(('505'!G46*A17/A19)*-1,0)</f>
        <v>-1050909</v>
      </c>
      <c r="E19" s="218"/>
      <c r="H19" s="88" t="s">
        <v>238</v>
      </c>
      <c r="I19" s="88"/>
    </row>
    <row r="20" spans="1:9" s="6" customFormat="1" ht="18.95" customHeight="1" thickBot="1" x14ac:dyDescent="0.3">
      <c r="A20" s="201"/>
      <c r="B20" s="88"/>
      <c r="C20" s="157"/>
      <c r="D20" s="67">
        <f>SUM(D17:D19)</f>
        <v>2909091</v>
      </c>
      <c r="E20" s="218"/>
      <c r="H20" s="216"/>
      <c r="I20" s="238">
        <f>SUM(I18:I19)</f>
        <v>340127</v>
      </c>
    </row>
    <row r="21" spans="1:9" s="6" customFormat="1" ht="21" customHeight="1" thickTop="1" x14ac:dyDescent="0.25">
      <c r="A21" s="202">
        <f>+'505'!G47</f>
        <v>4000000</v>
      </c>
      <c r="B21" s="88" t="s">
        <v>183</v>
      </c>
      <c r="C21" s="36">
        <f>+'505'!F47</f>
        <v>43910</v>
      </c>
      <c r="D21" s="26">
        <v>0</v>
      </c>
      <c r="E21" s="219">
        <f>D20-D21</f>
        <v>2909091</v>
      </c>
    </row>
    <row r="22" spans="1:9" s="6" customFormat="1" ht="20.100000000000001" customHeight="1" x14ac:dyDescent="0.25">
      <c r="A22" s="187" t="s">
        <v>18</v>
      </c>
      <c r="B22" s="88"/>
      <c r="C22" s="157"/>
      <c r="D22" s="157"/>
      <c r="E22" s="217"/>
    </row>
    <row r="23" spans="1:9" s="6" customFormat="1" ht="20.100000000000001" customHeight="1" x14ac:dyDescent="0.2">
      <c r="A23" s="189"/>
      <c r="B23" s="88" t="s">
        <v>64</v>
      </c>
      <c r="C23" s="203">
        <f>+'505'!G49</f>
        <v>125000</v>
      </c>
      <c r="D23" s="157"/>
      <c r="E23" s="217"/>
    </row>
    <row r="24" spans="1:9" s="6" customFormat="1" ht="20.100000000000001" customHeight="1" x14ac:dyDescent="0.25">
      <c r="A24" s="189"/>
      <c r="B24" s="88" t="s">
        <v>66</v>
      </c>
      <c r="C24" s="157"/>
      <c r="D24" s="67"/>
      <c r="E24" s="219">
        <f>+'505'!G50</f>
        <v>25000</v>
      </c>
    </row>
    <row r="25" spans="1:9" s="6" customFormat="1" ht="14.25" customHeight="1" x14ac:dyDescent="0.2">
      <c r="A25" s="189"/>
      <c r="B25" s="88"/>
      <c r="C25" s="88"/>
      <c r="D25" s="88"/>
      <c r="E25" s="220"/>
    </row>
    <row r="26" spans="1:9" s="6" customFormat="1" ht="20.100000000000001" customHeight="1" x14ac:dyDescent="0.25">
      <c r="A26" s="204"/>
      <c r="B26" s="205" t="s">
        <v>101</v>
      </c>
      <c r="D26" s="228" t="s">
        <v>100</v>
      </c>
      <c r="E26" s="219">
        <f>SUM(E2:E25)</f>
        <v>5838389</v>
      </c>
    </row>
    <row r="27" spans="1:9" s="6" customFormat="1" ht="20.100000000000001" customHeight="1" x14ac:dyDescent="0.2">
      <c r="A27" s="204"/>
      <c r="B27" s="88" t="s">
        <v>103</v>
      </c>
      <c r="C27" s="67">
        <f>+'505'!D77</f>
        <v>40000</v>
      </c>
      <c r="D27" s="67"/>
      <c r="E27" s="218"/>
    </row>
    <row r="28" spans="1:9" s="6" customFormat="1" ht="20.100000000000001" customHeight="1" x14ac:dyDescent="0.2">
      <c r="A28" s="204"/>
      <c r="B28" s="88" t="s">
        <v>184</v>
      </c>
      <c r="C28" s="26">
        <f>+'505'!G94</f>
        <v>100000</v>
      </c>
      <c r="D28" s="67"/>
      <c r="E28" s="221">
        <f>(C27+C28)*-1</f>
        <v>-140000</v>
      </c>
    </row>
    <row r="29" spans="1:9" s="6" customFormat="1" ht="20.100000000000001" customHeight="1" x14ac:dyDescent="0.2">
      <c r="A29" s="204"/>
      <c r="B29" s="88" t="s">
        <v>105</v>
      </c>
      <c r="C29" s="157"/>
      <c r="D29" s="67"/>
      <c r="E29" s="218">
        <f>E26+E28</f>
        <v>5698389</v>
      </c>
    </row>
    <row r="30" spans="1:9" s="6" customFormat="1" ht="20.100000000000001" customHeight="1" x14ac:dyDescent="0.2">
      <c r="A30" s="204"/>
      <c r="B30" s="88" t="s">
        <v>107</v>
      </c>
      <c r="C30" s="88"/>
      <c r="D30" s="67"/>
      <c r="E30" s="218">
        <f>+'505'!G96</f>
        <v>200000</v>
      </c>
    </row>
    <row r="31" spans="1:9" s="6" customFormat="1" ht="20.100000000000001" customHeight="1" thickBot="1" x14ac:dyDescent="0.3">
      <c r="A31" s="204"/>
      <c r="C31" s="88"/>
      <c r="D31" s="228" t="s">
        <v>109</v>
      </c>
      <c r="E31" s="222">
        <f>E29+E30</f>
        <v>5898389</v>
      </c>
    </row>
    <row r="32" spans="1:9" s="6" customFormat="1" ht="20.100000000000001" customHeight="1" thickTop="1" x14ac:dyDescent="0.2">
      <c r="A32" s="206"/>
      <c r="B32" s="88"/>
      <c r="C32" s="88"/>
      <c r="D32" s="88"/>
      <c r="E32" s="223"/>
    </row>
    <row r="33" spans="1:5" s="6" customFormat="1" ht="20.100000000000001" customHeight="1" x14ac:dyDescent="0.2">
      <c r="A33" s="207">
        <f>E31-A34</f>
        <v>2989298</v>
      </c>
      <c r="B33" s="208" t="s">
        <v>29</v>
      </c>
      <c r="C33" s="209">
        <v>0.3</v>
      </c>
      <c r="D33" s="67">
        <f>ROUND((E31-E21)*0.3,0)</f>
        <v>896789</v>
      </c>
      <c r="E33" s="218"/>
    </row>
    <row r="34" spans="1:5" s="6" customFormat="1" ht="20.100000000000001" customHeight="1" x14ac:dyDescent="0.2">
      <c r="A34" s="207">
        <f>+E21</f>
        <v>2909091</v>
      </c>
      <c r="B34" s="208" t="s">
        <v>112</v>
      </c>
      <c r="C34" s="209">
        <v>0.2</v>
      </c>
      <c r="D34" s="32">
        <f>ROUND(E21*C34,0)</f>
        <v>581818</v>
      </c>
      <c r="E34" s="218"/>
    </row>
    <row r="35" spans="1:5" s="6" customFormat="1" ht="20.100000000000001" customHeight="1" x14ac:dyDescent="0.2">
      <c r="A35" s="189"/>
      <c r="B35" s="208"/>
      <c r="C35" s="157"/>
      <c r="D35" s="67">
        <f>SUM(D33:D34)</f>
        <v>1478607</v>
      </c>
      <c r="E35" s="218"/>
    </row>
    <row r="36" spans="1:5" s="6" customFormat="1" ht="20.25" customHeight="1" x14ac:dyDescent="0.25">
      <c r="A36" s="204"/>
      <c r="B36" s="210" t="s">
        <v>115</v>
      </c>
      <c r="C36" s="224">
        <f>+C33</f>
        <v>0.3</v>
      </c>
      <c r="D36" s="26">
        <f>E30*0.3*-1</f>
        <v>-60000</v>
      </c>
      <c r="E36" s="223"/>
    </row>
    <row r="37" spans="1:5" s="6" customFormat="1" ht="20.100000000000001" customHeight="1" x14ac:dyDescent="0.2">
      <c r="A37" s="206"/>
      <c r="B37" s="88"/>
      <c r="C37" s="88"/>
      <c r="D37" s="67">
        <f>D35+D36</f>
        <v>1418607</v>
      </c>
      <c r="E37" s="218"/>
    </row>
    <row r="38" spans="1:5" s="6" customFormat="1" ht="20.100000000000001" customHeight="1" x14ac:dyDescent="0.2">
      <c r="A38" s="206"/>
      <c r="B38" s="211" t="s">
        <v>117</v>
      </c>
      <c r="C38" s="88"/>
      <c r="D38" s="67"/>
      <c r="E38" s="218"/>
    </row>
    <row r="39" spans="1:5" s="6" customFormat="1" ht="20.100000000000001" customHeight="1" x14ac:dyDescent="0.2">
      <c r="A39" s="189"/>
      <c r="B39" s="212" t="s">
        <v>44</v>
      </c>
      <c r="C39" s="209">
        <v>0.04</v>
      </c>
      <c r="D39" s="26">
        <f>ROUND(C39*D37,0)</f>
        <v>56744</v>
      </c>
      <c r="E39" s="218"/>
    </row>
    <row r="40" spans="1:5" s="6" customFormat="1" ht="20.100000000000001" customHeight="1" x14ac:dyDescent="0.25">
      <c r="A40" s="206"/>
      <c r="C40" s="209"/>
      <c r="D40" s="228" t="s">
        <v>30</v>
      </c>
      <c r="E40" s="219">
        <f>D37+D39</f>
        <v>1475351</v>
      </c>
    </row>
    <row r="41" spans="1:5" s="6" customFormat="1" ht="20.100000000000001" customHeight="1" x14ac:dyDescent="0.2">
      <c r="A41" s="206"/>
      <c r="B41" s="88" t="s">
        <v>31</v>
      </c>
      <c r="C41" s="88"/>
      <c r="D41" s="67">
        <v>100000</v>
      </c>
      <c r="E41" s="218"/>
    </row>
    <row r="42" spans="1:5" s="6" customFormat="1" ht="20.25" customHeight="1" x14ac:dyDescent="0.2">
      <c r="A42" s="189"/>
      <c r="B42" s="88" t="s">
        <v>32</v>
      </c>
      <c r="C42" s="88"/>
      <c r="D42" s="26">
        <f>+'505'!G52+'505'!G53</f>
        <v>1420000</v>
      </c>
      <c r="E42" s="221">
        <f>(D41+D42)*-1</f>
        <v>-1520000</v>
      </c>
    </row>
    <row r="43" spans="1:5" s="6" customFormat="1" ht="19.5" customHeight="1" x14ac:dyDescent="0.25">
      <c r="A43" s="213"/>
      <c r="B43" s="125"/>
      <c r="C43" s="88"/>
      <c r="D43" s="228" t="s">
        <v>119</v>
      </c>
      <c r="E43" s="218">
        <f>E40+E42</f>
        <v>-44649</v>
      </c>
    </row>
    <row r="44" spans="1:5" s="6" customFormat="1" ht="17.45" customHeight="1" x14ac:dyDescent="0.2">
      <c r="A44" s="204"/>
      <c r="B44" s="88" t="s">
        <v>122</v>
      </c>
      <c r="C44" s="88"/>
      <c r="D44" s="67"/>
      <c r="E44" s="218"/>
    </row>
    <row r="45" spans="1:5" s="6" customFormat="1" ht="17.45" customHeight="1" thickBot="1" x14ac:dyDescent="0.3">
      <c r="A45" s="214"/>
      <c r="B45" s="215" t="s">
        <v>119</v>
      </c>
      <c r="C45" s="216"/>
      <c r="D45" s="229" t="s">
        <v>33</v>
      </c>
      <c r="E45" s="222">
        <f>+E43-1</f>
        <v>-44650</v>
      </c>
    </row>
    <row r="46" spans="1:5" s="6" customFormat="1" ht="17.45" customHeight="1" thickTop="1" x14ac:dyDescent="0.2">
      <c r="A46" s="2"/>
    </row>
    <row r="47" spans="1:5" s="6" customFormat="1" ht="17.45" customHeight="1" x14ac:dyDescent="0.25">
      <c r="A47" s="2"/>
      <c r="B47" s="185" t="s">
        <v>222</v>
      </c>
      <c r="C47" s="91">
        <v>0.15</v>
      </c>
      <c r="D47" s="91">
        <v>0.4</v>
      </c>
      <c r="E47" s="3"/>
    </row>
    <row r="48" spans="1:5" s="6" customFormat="1" ht="17.45" customHeight="1" x14ac:dyDescent="0.2">
      <c r="A48" s="2"/>
      <c r="C48" s="5" t="s">
        <v>129</v>
      </c>
      <c r="D48" s="5" t="s">
        <v>130</v>
      </c>
      <c r="E48" s="3"/>
    </row>
    <row r="49" spans="1:5" s="6" customFormat="1" ht="17.45" customHeight="1" x14ac:dyDescent="0.2">
      <c r="A49" s="5"/>
      <c r="B49" s="6" t="s">
        <v>132</v>
      </c>
      <c r="C49" s="19">
        <f>(+'505'!F99+'505'!F100+'505'!F101)*C47</f>
        <v>188100</v>
      </c>
      <c r="D49" s="3"/>
      <c r="E49" s="3"/>
    </row>
    <row r="50" spans="1:5" s="6" customFormat="1" ht="17.45" customHeight="1" x14ac:dyDescent="0.2">
      <c r="A50" s="5"/>
      <c r="B50" s="6" t="s">
        <v>133</v>
      </c>
      <c r="C50" s="19">
        <f>(+'505'!F102)*C47/2</f>
        <v>9900</v>
      </c>
      <c r="D50" s="3"/>
      <c r="E50" s="3"/>
    </row>
    <row r="51" spans="1:5" s="6" customFormat="1" ht="17.45" customHeight="1" x14ac:dyDescent="0.2">
      <c r="A51" s="5"/>
      <c r="B51" s="6" t="s">
        <v>134</v>
      </c>
      <c r="C51" s="19">
        <f>'505'!F100*20%</f>
        <v>44000</v>
      </c>
      <c r="D51" s="3"/>
      <c r="E51" s="3"/>
    </row>
    <row r="52" spans="1:5" s="6" customFormat="1" ht="17.45" customHeight="1" thickBot="1" x14ac:dyDescent="0.3">
      <c r="A52" s="5"/>
      <c r="C52" s="76">
        <f>SUM(C49:C51)</f>
        <v>242000</v>
      </c>
      <c r="D52" s="127"/>
      <c r="E52" s="3"/>
    </row>
    <row r="53" spans="1:5" s="6" customFormat="1" ht="17.45" customHeight="1" thickTop="1" x14ac:dyDescent="0.25">
      <c r="A53" s="5"/>
      <c r="B53" s="185" t="s">
        <v>38</v>
      </c>
    </row>
    <row r="54" spans="1:5" s="6" customFormat="1" ht="17.45" customHeight="1" x14ac:dyDescent="0.2">
      <c r="A54" s="2"/>
      <c r="B54" s="6" t="s">
        <v>20</v>
      </c>
      <c r="C54" s="19">
        <f>+'505'!D83</f>
        <v>1059420</v>
      </c>
      <c r="D54" s="19"/>
      <c r="E54" s="19"/>
    </row>
    <row r="55" spans="1:5" s="6" customFormat="1" ht="17.45" customHeight="1" x14ac:dyDescent="0.2">
      <c r="A55" s="2" t="s">
        <v>36</v>
      </c>
      <c r="B55" s="6" t="s">
        <v>40</v>
      </c>
      <c r="C55" s="19">
        <f>+'505'!G87</f>
        <v>150300</v>
      </c>
      <c r="D55" s="2" t="s">
        <v>49</v>
      </c>
      <c r="E55" s="19"/>
    </row>
    <row r="56" spans="1:5" s="6" customFormat="1" ht="17.45" customHeight="1" x14ac:dyDescent="0.2">
      <c r="A56" s="2" t="s">
        <v>35</v>
      </c>
      <c r="B56" s="6" t="s">
        <v>41</v>
      </c>
      <c r="C56" s="19">
        <f>+'505'!G89*30%</f>
        <v>22545</v>
      </c>
      <c r="D56" s="2" t="s">
        <v>25</v>
      </c>
      <c r="E56" s="19"/>
    </row>
    <row r="57" spans="1:5" s="6" customFormat="1" ht="17.45" customHeight="1" thickBot="1" x14ac:dyDescent="0.25">
      <c r="A57" s="60" t="s">
        <v>43</v>
      </c>
      <c r="B57" s="61" t="s">
        <v>74</v>
      </c>
      <c r="C57" s="19">
        <f>+'505'!G90</f>
        <v>1420000</v>
      </c>
      <c r="D57" s="2" t="s">
        <v>25</v>
      </c>
      <c r="E57" s="19"/>
    </row>
    <row r="58" spans="1:5" s="6" customFormat="1" ht="17.45" customHeight="1" x14ac:dyDescent="0.2">
      <c r="A58" s="2" t="s">
        <v>42</v>
      </c>
      <c r="B58" s="6" t="s">
        <v>77</v>
      </c>
      <c r="C58" s="19">
        <f>+'505'!G91</f>
        <v>250000</v>
      </c>
      <c r="D58" s="2" t="s">
        <v>49</v>
      </c>
      <c r="E58" s="241" t="s">
        <v>221</v>
      </c>
    </row>
    <row r="59" spans="1:5" s="6" customFormat="1" ht="17.45" customHeight="1" x14ac:dyDescent="0.2">
      <c r="A59" s="182" t="s">
        <v>176</v>
      </c>
      <c r="B59" s="178" t="s">
        <v>86</v>
      </c>
      <c r="C59" s="67">
        <f>+'505'!D77</f>
        <v>40000</v>
      </c>
      <c r="D59" s="2" t="s">
        <v>48</v>
      </c>
      <c r="E59" s="242" t="s">
        <v>220</v>
      </c>
    </row>
    <row r="60" spans="1:5" s="6" customFormat="1" ht="17.45" customHeight="1" x14ac:dyDescent="0.2">
      <c r="A60" s="2" t="s">
        <v>216</v>
      </c>
      <c r="B60" s="6" t="s">
        <v>214</v>
      </c>
      <c r="C60" s="179">
        <f>+'505'!G92*150%*-1</f>
        <v>-75000</v>
      </c>
      <c r="D60" s="2" t="s">
        <v>211</v>
      </c>
      <c r="E60" s="243" t="s">
        <v>217</v>
      </c>
    </row>
    <row r="61" spans="1:5" s="6" customFormat="1" ht="17.45" customHeight="1" thickBot="1" x14ac:dyDescent="0.25">
      <c r="A61" s="2" t="s">
        <v>216</v>
      </c>
      <c r="B61" s="167" t="s">
        <v>215</v>
      </c>
      <c r="C61" s="179">
        <f>+'505'!D76*50%*-1</f>
        <v>-50000</v>
      </c>
      <c r="D61" s="2" t="s">
        <v>211</v>
      </c>
      <c r="E61" s="244" t="s">
        <v>217</v>
      </c>
    </row>
    <row r="62" spans="1:5" s="6" customFormat="1" ht="17.45" customHeight="1" x14ac:dyDescent="0.2">
      <c r="A62" s="2" t="s">
        <v>21</v>
      </c>
      <c r="B62" s="6" t="s">
        <v>22</v>
      </c>
      <c r="C62" s="19">
        <f>+'505'!D81</f>
        <v>249480</v>
      </c>
      <c r="D62" s="2" t="s">
        <v>23</v>
      </c>
      <c r="E62" s="19"/>
    </row>
    <row r="63" spans="1:5" s="6" customFormat="1" ht="21.75" customHeight="1" x14ac:dyDescent="0.2">
      <c r="A63" s="2" t="s">
        <v>21</v>
      </c>
      <c r="B63" s="6" t="s">
        <v>24</v>
      </c>
      <c r="C63" s="180">
        <f>(+C52+D52)*-1</f>
        <v>-242000</v>
      </c>
      <c r="D63" s="2" t="s">
        <v>84</v>
      </c>
      <c r="E63" s="19"/>
    </row>
    <row r="64" spans="1:5" s="6" customFormat="1" ht="17.45" customHeight="1" x14ac:dyDescent="0.2">
      <c r="A64" s="2" t="s">
        <v>89</v>
      </c>
      <c r="B64" s="61" t="s">
        <v>34</v>
      </c>
      <c r="C64" s="26">
        <f>ROUND(+'505'!D80/15*3,0)</f>
        <v>96000</v>
      </c>
      <c r="D64" s="2" t="s">
        <v>25</v>
      </c>
      <c r="E64" s="68"/>
    </row>
    <row r="65" spans="1:5" s="6" customFormat="1" ht="17.45" customHeight="1" x14ac:dyDescent="0.25">
      <c r="B65" s="72" t="s">
        <v>26</v>
      </c>
      <c r="C65" s="33">
        <f>SUM(C54:C64)</f>
        <v>2920745</v>
      </c>
      <c r="D65" s="19"/>
      <c r="E65" s="73"/>
    </row>
    <row r="66" spans="1:5" s="6" customFormat="1" ht="17.45" customHeight="1" x14ac:dyDescent="0.2">
      <c r="B66" s="6" t="s">
        <v>92</v>
      </c>
      <c r="C66" s="19">
        <f>+'505'!D79</f>
        <v>5040000</v>
      </c>
      <c r="D66" s="19"/>
      <c r="E66" s="19"/>
    </row>
    <row r="67" spans="1:5" s="6" customFormat="1" ht="17.45" customHeight="1" thickBot="1" x14ac:dyDescent="0.3">
      <c r="B67" s="6" t="s">
        <v>27</v>
      </c>
      <c r="C67" s="76">
        <f>C66+C65</f>
        <v>7960745</v>
      </c>
      <c r="D67" s="19"/>
      <c r="E67" s="19"/>
    </row>
    <row r="68" spans="1:5" s="6" customFormat="1" ht="17.45" customHeight="1" thickTop="1" x14ac:dyDescent="0.25">
      <c r="A68" s="170" t="s">
        <v>95</v>
      </c>
      <c r="B68" s="6" t="s">
        <v>96</v>
      </c>
      <c r="C68" s="19">
        <f>300000*0.9</f>
        <v>270000</v>
      </c>
      <c r="D68" s="19"/>
      <c r="E68" s="19"/>
    </row>
    <row r="69" spans="1:5" s="6" customFormat="1" ht="18.75" customHeight="1" x14ac:dyDescent="0.2">
      <c r="B69" s="6" t="s">
        <v>28</v>
      </c>
      <c r="C69" s="19">
        <f>(C67-300000)*0.6</f>
        <v>4596447</v>
      </c>
      <c r="D69" s="19"/>
      <c r="E69" s="19"/>
    </row>
    <row r="70" spans="1:5" s="6" customFormat="1" ht="22.5" customHeight="1" thickBot="1" x14ac:dyDescent="0.3">
      <c r="B70" s="6" t="s">
        <v>97</v>
      </c>
      <c r="C70" s="76">
        <f>SUM(C68:C69)</f>
        <v>4866447</v>
      </c>
      <c r="D70" s="19"/>
      <c r="E70" s="19"/>
    </row>
    <row r="71" spans="1:5" s="6" customFormat="1" ht="17.45" customHeight="1" thickTop="1" x14ac:dyDescent="0.2">
      <c r="A71" s="5"/>
      <c r="C71" s="19"/>
      <c r="D71" s="19"/>
      <c r="E71" s="19"/>
    </row>
    <row r="72" spans="1:5" s="6" customFormat="1" ht="20.25" customHeight="1" x14ac:dyDescent="0.25">
      <c r="A72" s="134"/>
      <c r="B72" s="185" t="s">
        <v>218</v>
      </c>
      <c r="C72" s="2" t="s">
        <v>21</v>
      </c>
      <c r="D72" s="2" t="s">
        <v>223</v>
      </c>
      <c r="E72" s="2" t="s">
        <v>219</v>
      </c>
    </row>
    <row r="73" spans="1:5" s="6" customFormat="1" ht="21" customHeight="1" x14ac:dyDescent="0.2">
      <c r="B73" s="6" t="s">
        <v>225</v>
      </c>
      <c r="C73" s="19">
        <f>+'505'!D80</f>
        <v>480000</v>
      </c>
      <c r="D73" s="6">
        <f>C73/15%*12%</f>
        <v>384000</v>
      </c>
      <c r="E73" s="19">
        <f>C73-D73</f>
        <v>96000</v>
      </c>
    </row>
    <row r="74" spans="1:5" s="6" customFormat="1" ht="20.100000000000001" customHeight="1" x14ac:dyDescent="0.2">
      <c r="B74" s="6" t="s">
        <v>224</v>
      </c>
      <c r="C74" s="19">
        <f>+'505'!D79</f>
        <v>5040000</v>
      </c>
      <c r="D74" s="19">
        <f>+C70</f>
        <v>4866447</v>
      </c>
      <c r="E74" s="19">
        <f>C74-D74</f>
        <v>173553</v>
      </c>
    </row>
    <row r="75" spans="1:5" s="6" customFormat="1" ht="20.100000000000001" hidden="1" customHeight="1" x14ac:dyDescent="0.2">
      <c r="A75" s="147"/>
      <c r="C75" s="3"/>
      <c r="D75" s="3"/>
      <c r="E75" s="3"/>
    </row>
    <row r="76" spans="1:5" s="6" customFormat="1" ht="20.100000000000001" customHeight="1" thickBot="1" x14ac:dyDescent="0.3">
      <c r="C76" s="3"/>
      <c r="D76" s="3"/>
      <c r="E76" s="186">
        <f>SUM(E73:E75)</f>
        <v>269553</v>
      </c>
    </row>
    <row r="77" spans="1:5" s="6" customFormat="1" ht="20.100000000000001" customHeight="1" thickTop="1" x14ac:dyDescent="0.2">
      <c r="C77" s="3"/>
      <c r="D77" s="3"/>
      <c r="E77" s="3"/>
    </row>
    <row r="78" spans="1:5" s="6" customFormat="1" ht="22.5" customHeight="1" x14ac:dyDescent="0.2">
      <c r="C78" s="5"/>
      <c r="D78" s="5"/>
      <c r="E78" s="3"/>
    </row>
    <row r="79" spans="1:5" s="6" customFormat="1" ht="22.5" customHeight="1" x14ac:dyDescent="0.2">
      <c r="C79" s="5"/>
      <c r="D79" s="5"/>
      <c r="E79" s="3"/>
    </row>
    <row r="80" spans="1:5" s="6" customFormat="1" ht="22.5" customHeight="1" x14ac:dyDescent="0.2">
      <c r="C80" s="5"/>
      <c r="D80" s="5"/>
      <c r="E80" s="3"/>
    </row>
    <row r="81" spans="1:5" s="6" customFormat="1" ht="22.5" customHeight="1" x14ac:dyDescent="0.2">
      <c r="C81" s="5"/>
      <c r="D81" s="5"/>
      <c r="E81" s="3"/>
    </row>
    <row r="82" spans="1:5" s="6" customFormat="1" ht="20.100000000000001" customHeight="1" x14ac:dyDescent="0.2"/>
    <row r="83" spans="1:5" s="6" customFormat="1" ht="22.5" customHeight="1" x14ac:dyDescent="0.2">
      <c r="A83" s="2"/>
    </row>
    <row r="84" spans="1:5" s="6" customFormat="1" ht="20.100000000000001" customHeight="1" x14ac:dyDescent="0.2">
      <c r="A84" s="2"/>
    </row>
    <row r="85" spans="1:5" s="6" customFormat="1" ht="20.100000000000001" customHeight="1" x14ac:dyDescent="0.2">
      <c r="A85" s="2"/>
    </row>
    <row r="86" spans="1:5" s="6" customFormat="1" ht="20.100000000000001" customHeight="1" x14ac:dyDescent="0.2">
      <c r="A86" s="2"/>
    </row>
    <row r="87" spans="1:5" s="6" customFormat="1" ht="20.100000000000001" customHeight="1" x14ac:dyDescent="0.2">
      <c r="A87" s="2"/>
    </row>
    <row r="88" spans="1:5" s="6" customFormat="1" ht="20.100000000000001" customHeight="1" x14ac:dyDescent="0.2">
      <c r="A88" s="2"/>
      <c r="C88" s="157"/>
      <c r="D88" s="157"/>
      <c r="E88" s="3"/>
    </row>
    <row r="89" spans="1:5" s="6" customFormat="1" ht="33" customHeight="1" x14ac:dyDescent="0.2">
      <c r="C89" s="157"/>
      <c r="D89" s="157"/>
      <c r="E89" s="3"/>
    </row>
    <row r="90" spans="1:5" s="6" customFormat="1" ht="18.75" customHeight="1" x14ac:dyDescent="0.2">
      <c r="C90" s="3"/>
      <c r="D90" s="3"/>
      <c r="E90" s="3"/>
    </row>
    <row r="91" spans="1:5" s="6" customFormat="1" ht="18" customHeight="1" x14ac:dyDescent="0.2">
      <c r="C91" s="3"/>
      <c r="D91" s="3"/>
      <c r="E91" s="3"/>
    </row>
    <row r="92" spans="1:5" s="6" customFormat="1" ht="20.100000000000001" customHeight="1" x14ac:dyDescent="0.2">
      <c r="C92" s="3"/>
      <c r="D92" s="3"/>
      <c r="E92" s="3"/>
    </row>
    <row r="93" spans="1:5" s="6" customFormat="1" ht="20.100000000000001" customHeight="1" x14ac:dyDescent="0.2">
      <c r="A93" s="2"/>
      <c r="C93" s="3"/>
      <c r="D93" s="3"/>
      <c r="E93" s="3"/>
    </row>
    <row r="94" spans="1:5" s="6" customFormat="1" ht="20.100000000000001" customHeight="1" x14ac:dyDescent="0.2">
      <c r="A94" s="2"/>
      <c r="C94" s="3"/>
      <c r="D94" s="3"/>
      <c r="E94" s="3"/>
    </row>
    <row r="95" spans="1:5" s="6" customFormat="1" ht="20.100000000000001" customHeight="1" x14ac:dyDescent="0.2">
      <c r="A95" s="2"/>
      <c r="C95" s="3"/>
      <c r="D95" s="3"/>
      <c r="E95" s="3"/>
    </row>
    <row r="96" spans="1:5" s="6" customFormat="1" ht="20.100000000000001" customHeight="1" x14ac:dyDescent="0.2">
      <c r="A96" s="5"/>
      <c r="C96" s="3"/>
      <c r="D96" s="3"/>
      <c r="E96" s="3"/>
    </row>
    <row r="97" spans="1:5" s="6" customFormat="1" ht="20.100000000000001" customHeight="1" x14ac:dyDescent="0.2">
      <c r="C97" s="3"/>
      <c r="D97" s="3"/>
      <c r="E97" s="3"/>
    </row>
    <row r="98" spans="1:5" s="6" customFormat="1" ht="20.100000000000001" customHeight="1" x14ac:dyDescent="0.2">
      <c r="A98" s="5"/>
      <c r="C98" s="3"/>
      <c r="D98" s="3"/>
      <c r="E98" s="3"/>
    </row>
    <row r="99" spans="1:5" s="6" customFormat="1" ht="20.100000000000001" customHeight="1" x14ac:dyDescent="0.2">
      <c r="C99" s="3"/>
      <c r="D99" s="3"/>
      <c r="E99" s="3"/>
    </row>
    <row r="100" spans="1:5" s="6" customFormat="1" ht="20.100000000000001" customHeight="1" x14ac:dyDescent="0.2">
      <c r="C100" s="3"/>
      <c r="D100" s="3"/>
      <c r="E100" s="3"/>
    </row>
    <row r="101" spans="1:5" s="6" customFormat="1" ht="20.100000000000001" customHeight="1" x14ac:dyDescent="0.2">
      <c r="C101" s="3"/>
      <c r="D101" s="3"/>
      <c r="E101" s="3"/>
    </row>
    <row r="102" spans="1:5" s="6" customFormat="1" ht="20.100000000000001" customHeight="1" x14ac:dyDescent="0.2">
      <c r="C102" s="3"/>
      <c r="D102" s="3"/>
      <c r="E102" s="3"/>
    </row>
    <row r="103" spans="1:5" s="6" customFormat="1" ht="20.100000000000001" customHeight="1" x14ac:dyDescent="0.2">
      <c r="C103" s="3"/>
      <c r="D103" s="3"/>
      <c r="E103" s="3"/>
    </row>
    <row r="104" spans="1:5" s="6" customFormat="1" ht="20.100000000000001" customHeight="1" x14ac:dyDescent="0.2">
      <c r="C104" s="3"/>
      <c r="D104" s="3"/>
      <c r="E104" s="3"/>
    </row>
    <row r="105" spans="1:5" s="6" customFormat="1" ht="20.100000000000001" customHeight="1" x14ac:dyDescent="0.2">
      <c r="C105" s="3"/>
      <c r="D105" s="3"/>
      <c r="E105" s="3"/>
    </row>
    <row r="106" spans="1:5" s="6" customFormat="1" ht="20.100000000000001" customHeight="1" x14ac:dyDescent="0.2">
      <c r="C106" s="3"/>
      <c r="D106" s="3"/>
      <c r="E106" s="3"/>
    </row>
    <row r="107" spans="1:5" s="6" customFormat="1" ht="20.100000000000001" customHeight="1" x14ac:dyDescent="0.2">
      <c r="C107" s="3"/>
      <c r="D107" s="3"/>
      <c r="E107" s="3"/>
    </row>
    <row r="108" spans="1:5" s="6" customFormat="1" ht="20.100000000000001" customHeight="1" x14ac:dyDescent="0.2">
      <c r="C108" s="3"/>
      <c r="D108" s="3"/>
      <c r="E108" s="3"/>
    </row>
    <row r="109" spans="1:5" s="6" customFormat="1" ht="20.100000000000001" customHeight="1" x14ac:dyDescent="0.2">
      <c r="C109" s="3"/>
      <c r="D109" s="3"/>
      <c r="E109" s="3"/>
    </row>
    <row r="110" spans="1:5" s="6" customFormat="1" ht="20.100000000000001" customHeight="1" x14ac:dyDescent="0.2">
      <c r="C110" s="3"/>
      <c r="D110" s="3"/>
      <c r="E110" s="3"/>
    </row>
    <row r="111" spans="1:5" s="6" customFormat="1" ht="20.100000000000001" customHeight="1" x14ac:dyDescent="0.2">
      <c r="C111" s="3"/>
      <c r="D111" s="3"/>
      <c r="E111" s="3"/>
    </row>
    <row r="112" spans="1:5" s="6" customFormat="1" ht="20.100000000000001" customHeight="1" x14ac:dyDescent="0.2">
      <c r="C112" s="3"/>
      <c r="D112" s="3"/>
      <c r="E112" s="3"/>
    </row>
    <row r="113" spans="3:5" s="6" customFormat="1" ht="20.100000000000001" customHeight="1" x14ac:dyDescent="0.2">
      <c r="C113" s="3"/>
      <c r="D113" s="3"/>
      <c r="E113" s="3"/>
    </row>
    <row r="114" spans="3:5" s="6" customFormat="1" ht="20.100000000000001" customHeight="1" x14ac:dyDescent="0.2">
      <c r="C114" s="3"/>
      <c r="D114" s="3"/>
      <c r="E114" s="3"/>
    </row>
    <row r="115" spans="3:5" s="6" customFormat="1" ht="20.100000000000001" customHeight="1" x14ac:dyDescent="0.2">
      <c r="C115" s="3"/>
      <c r="D115" s="3"/>
      <c r="E115" s="3"/>
    </row>
    <row r="116" spans="3:5" s="6" customFormat="1" ht="20.100000000000001" customHeight="1" x14ac:dyDescent="0.2">
      <c r="C116" s="3"/>
      <c r="D116" s="3"/>
      <c r="E116" s="3"/>
    </row>
    <row r="117" spans="3:5" s="6" customFormat="1" ht="20.100000000000001" customHeight="1" x14ac:dyDescent="0.2">
      <c r="C117" s="3"/>
      <c r="D117" s="3"/>
      <c r="E117" s="3"/>
    </row>
    <row r="118" spans="3:5" s="6" customFormat="1" ht="20.100000000000001" customHeight="1" x14ac:dyDescent="0.2">
      <c r="C118" s="3"/>
      <c r="D118" s="3"/>
      <c r="E118" s="3"/>
    </row>
    <row r="119" spans="3:5" s="6" customFormat="1" ht="20.100000000000001" customHeight="1" x14ac:dyDescent="0.2">
      <c r="C119" s="3"/>
      <c r="D119" s="3"/>
      <c r="E119" s="3"/>
    </row>
    <row r="120" spans="3:5" s="6" customFormat="1" ht="20.100000000000001" customHeight="1" x14ac:dyDescent="0.2">
      <c r="C120" s="3"/>
      <c r="D120" s="3"/>
      <c r="E120" s="3"/>
    </row>
    <row r="121" spans="3:5" s="6" customFormat="1" ht="20.100000000000001" customHeight="1" x14ac:dyDescent="0.2">
      <c r="C121" s="3"/>
      <c r="D121" s="3"/>
      <c r="E121" s="3"/>
    </row>
    <row r="122" spans="3:5" s="6" customFormat="1" ht="20.100000000000001" customHeight="1" x14ac:dyDescent="0.2">
      <c r="C122" s="3"/>
      <c r="D122" s="3"/>
      <c r="E122" s="3"/>
    </row>
    <row r="123" spans="3:5" s="6" customFormat="1" ht="20.100000000000001" customHeight="1" x14ac:dyDescent="0.2">
      <c r="C123" s="3"/>
      <c r="D123" s="3"/>
      <c r="E123" s="3"/>
    </row>
    <row r="124" spans="3:5" s="6" customFormat="1" ht="20.100000000000001" customHeight="1" x14ac:dyDescent="0.2">
      <c r="C124" s="3"/>
      <c r="D124" s="3"/>
      <c r="E124" s="3"/>
    </row>
    <row r="125" spans="3:5" s="6" customFormat="1" ht="20.100000000000001" customHeight="1" x14ac:dyDescent="0.2">
      <c r="C125" s="3"/>
      <c r="D125" s="3"/>
      <c r="E125" s="3"/>
    </row>
    <row r="126" spans="3:5" s="6" customFormat="1" ht="20.100000000000001" customHeight="1" x14ac:dyDescent="0.2">
      <c r="C126" s="3"/>
      <c r="D126" s="3"/>
      <c r="E126" s="3"/>
    </row>
    <row r="127" spans="3:5" s="6" customFormat="1" ht="20.100000000000001" customHeight="1" x14ac:dyDescent="0.2">
      <c r="C127" s="3"/>
      <c r="D127" s="3"/>
      <c r="E127" s="3"/>
    </row>
    <row r="128" spans="3:5" s="6" customFormat="1" ht="20.100000000000001" customHeight="1" x14ac:dyDescent="0.2">
      <c r="C128" s="3"/>
      <c r="D128" s="3"/>
      <c r="E128" s="3"/>
    </row>
    <row r="129" spans="3:5" s="6" customFormat="1" ht="20.100000000000001" customHeight="1" x14ac:dyDescent="0.2">
      <c r="C129" s="3"/>
      <c r="D129" s="3"/>
      <c r="E129" s="3"/>
    </row>
    <row r="130" spans="3:5" s="6" customFormat="1" ht="20.100000000000001" customHeight="1" x14ac:dyDescent="0.2">
      <c r="C130" s="3"/>
      <c r="D130" s="3"/>
      <c r="E130" s="3"/>
    </row>
  </sheetData>
  <mergeCells count="1">
    <mergeCell ref="B11:C11"/>
  </mergeCells>
  <printOptions horizontalCentered="1"/>
  <pageMargins left="0.19685039370078741" right="0.19685039370078741" top="0.19685039370078741" bottom="0.19685039370078741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505</vt:lpstr>
      <vt:lpstr>Sol-505</vt:lpstr>
      <vt:lpstr>'505'!Print_Area</vt:lpstr>
      <vt:lpstr>'Sol-505'!Print_Area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Rathore</dc:creator>
  <cp:lastModifiedBy>Rathore</cp:lastModifiedBy>
  <cp:lastPrinted>2021-02-28T23:39:02Z</cp:lastPrinted>
  <dcterms:created xsi:type="dcterms:W3CDTF">2020-11-25T18:59:50Z</dcterms:created>
  <dcterms:modified xsi:type="dcterms:W3CDTF">2021-02-28T23:40:29Z</dcterms:modified>
</cp:coreProperties>
</file>